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Ten_skoroszyt"/>
  <mc:AlternateContent xmlns:mc="http://schemas.openxmlformats.org/markup-compatibility/2006">
    <mc:Choice Requires="x15">
      <x15ac:absPath xmlns:x15ac="http://schemas.microsoft.com/office/spreadsheetml/2010/11/ac" url="I:\PP_RÓŻNE\Nowe Fundusze UE po 2021\FENIKS\Nabory\1.1 efektywność energetyczna\1.1_EE_przedsiębiorstwa\GWD\"/>
    </mc:Choice>
  </mc:AlternateContent>
  <xr:revisionPtr revIDLastSave="0" documentId="13_ncr:1_{16AB8321-83CD-4BE4-BF2F-1D3E6015D378}" xr6:coauthVersionLast="47" xr6:coauthVersionMax="47" xr10:uidLastSave="{00000000-0000-0000-0000-000000000000}"/>
  <workbookProtection workbookPassword="DA6F" lockStructure="1"/>
  <bookViews>
    <workbookView xWindow="-108" yWindow="-108" windowWidth="23256" windowHeight="12456" tabRatio="840" xr2:uid="{00000000-000D-0000-FFFF-FFFF00000000}"/>
  </bookViews>
  <sheets>
    <sheet name="instrukcja" sheetId="2" r:id="rId1"/>
    <sheet name="wartość pomocy_EDB" sheetId="26" r:id="rId2"/>
    <sheet name="EE.1" sheetId="31" r:id="rId3"/>
    <sheet name="EE.2" sheetId="30" r:id="rId4"/>
    <sheet name="EE.3" sheetId="29" r:id="rId5"/>
    <sheet name="OZE" sheetId="27" r:id="rId6"/>
    <sheet name="sieć" sheetId="25" state="hidden" r:id="rId7"/>
    <sheet name="de minimis" sheetId="28" r:id="rId8"/>
    <sheet name="budynki_razem" sheetId="4" state="hidden" r:id="rId9"/>
    <sheet name="b.1" sheetId="1" r:id="rId10"/>
    <sheet name="b.2" sheetId="5" r:id="rId11"/>
    <sheet name="b.3" sheetId="6" r:id="rId12"/>
    <sheet name="b.4" sheetId="7" r:id="rId13"/>
    <sheet name="b.5" sheetId="8" r:id="rId14"/>
    <sheet name="b.6" sheetId="9" r:id="rId15"/>
    <sheet name="b.7" sheetId="10" r:id="rId16"/>
    <sheet name="b.8" sheetId="11" r:id="rId17"/>
    <sheet name="b.9" sheetId="12" r:id="rId18"/>
    <sheet name="b.10" sheetId="13" r:id="rId19"/>
    <sheet name="b.11" sheetId="14" r:id="rId20"/>
    <sheet name="b.12" sheetId="15" r:id="rId21"/>
    <sheet name="b.13" sheetId="16" r:id="rId22"/>
    <sheet name="b.14" sheetId="17" r:id="rId23"/>
    <sheet name="b.15" sheetId="18" r:id="rId24"/>
    <sheet name="b.16" sheetId="19" r:id="rId25"/>
    <sheet name="b.17" sheetId="20" r:id="rId26"/>
    <sheet name="b.18" sheetId="21" r:id="rId27"/>
    <sheet name="b.19" sheetId="22" r:id="rId28"/>
    <sheet name="b.20" sheetId="23" r:id="rId29"/>
    <sheet name="scenariusz alternatywny" sheetId="3" state="hidden" r:id="rId30"/>
  </sheets>
  <definedNames>
    <definedName name="_xlnm.Print_Area" localSheetId="9">b.1!$A$1:$G$61</definedName>
    <definedName name="_xlnm.Print_Area" localSheetId="18">b.10!$A$1:$G$61</definedName>
    <definedName name="_xlnm.Print_Area" localSheetId="19">b.11!$A$1:$G$61</definedName>
    <definedName name="_xlnm.Print_Area" localSheetId="20">b.12!$A$1:$G$61</definedName>
    <definedName name="_xlnm.Print_Area" localSheetId="21">b.13!$A$1:$G$61</definedName>
    <definedName name="_xlnm.Print_Area" localSheetId="22">b.14!$A$1:$G$61</definedName>
    <definedName name="_xlnm.Print_Area" localSheetId="23">b.15!$A$1:$G$61</definedName>
    <definedName name="_xlnm.Print_Area" localSheetId="24">b.16!$A$1:$G$61</definedName>
    <definedName name="_xlnm.Print_Area" localSheetId="25">b.17!$A$1:$G$61</definedName>
    <definedName name="_xlnm.Print_Area" localSheetId="26">b.18!$A$1:$G$61</definedName>
    <definedName name="_xlnm.Print_Area" localSheetId="27">b.19!$A$1:$G$61</definedName>
    <definedName name="_xlnm.Print_Area" localSheetId="10">b.2!$A$1:$G$61</definedName>
    <definedName name="_xlnm.Print_Area" localSheetId="28">b.20!$A$1:$G$61</definedName>
    <definedName name="_xlnm.Print_Area" localSheetId="11">b.3!$A$1:$G$61</definedName>
    <definedName name="_xlnm.Print_Area" localSheetId="12">b.4!$A$1:$G$61</definedName>
    <definedName name="_xlnm.Print_Area" localSheetId="13">b.5!$A$1:$G$61</definedName>
    <definedName name="_xlnm.Print_Area" localSheetId="14">b.6!$A$1:$G$61</definedName>
    <definedName name="_xlnm.Print_Area" localSheetId="15">b.7!$A$1:$G$61</definedName>
    <definedName name="_xlnm.Print_Area" localSheetId="16">b.8!$A$1:$G$61</definedName>
    <definedName name="_xlnm.Print_Area" localSheetId="17">b.9!$A$1:$G$61</definedName>
    <definedName name="_xlnm.Print_Area" localSheetId="8">budynki_razem!$A$1:$G$57</definedName>
    <definedName name="_xlnm.Print_Area" localSheetId="0">instrukcja!$A$1:$C$62</definedName>
    <definedName name="_xlnm.Print_Area" localSheetId="29">'scenariusz alternatywny'!$A$1:$J$53</definedName>
    <definedName name="ratt">'wartość pomocy_EDB'!$AN$13:$AP$17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66" i="26" l="1"/>
  <c r="AB65" i="26"/>
  <c r="AB64" i="26"/>
  <c r="N37" i="27"/>
  <c r="N35" i="27"/>
  <c r="N22" i="27"/>
  <c r="N21" i="27"/>
  <c r="N20" i="27"/>
  <c r="N19" i="27"/>
  <c r="N18" i="27"/>
  <c r="N17" i="27"/>
  <c r="N16" i="27"/>
  <c r="AB22" i="26" l="1"/>
  <c r="K68" i="29" l="1"/>
  <c r="K70" i="29" s="1"/>
  <c r="F36" i="29" s="1"/>
  <c r="C60" i="29"/>
  <c r="G34" i="29"/>
  <c r="F32" i="29"/>
  <c r="F31" i="29"/>
  <c r="F30" i="29"/>
  <c r="F29" i="29"/>
  <c r="F28" i="29"/>
  <c r="E27" i="29"/>
  <c r="D27" i="29"/>
  <c r="F27" i="29" s="1"/>
  <c r="E19" i="29"/>
  <c r="C60" i="30"/>
  <c r="K68" i="30" s="1"/>
  <c r="G34" i="30"/>
  <c r="F32" i="30"/>
  <c r="F31" i="30"/>
  <c r="F30" i="30"/>
  <c r="F29" i="30"/>
  <c r="F28" i="30"/>
  <c r="E27" i="30"/>
  <c r="D27" i="30"/>
  <c r="D33" i="30" s="1"/>
  <c r="E19" i="30"/>
  <c r="E33" i="30" s="1"/>
  <c r="C60" i="31"/>
  <c r="K68" i="31" s="1"/>
  <c r="K70" i="31" s="1"/>
  <c r="G34" i="31"/>
  <c r="F32" i="31"/>
  <c r="F31" i="31"/>
  <c r="F30" i="31"/>
  <c r="F29" i="31"/>
  <c r="F28" i="31"/>
  <c r="E27" i="31"/>
  <c r="D27" i="31"/>
  <c r="D33" i="31" s="1"/>
  <c r="E19" i="31"/>
  <c r="F19" i="29" l="1"/>
  <c r="F19" i="31"/>
  <c r="F19" i="30"/>
  <c r="F27" i="30"/>
  <c r="F33" i="30"/>
  <c r="E33" i="29"/>
  <c r="K69" i="29"/>
  <c r="D33" i="29"/>
  <c r="K69" i="30"/>
  <c r="K70" i="30"/>
  <c r="F36" i="30" s="1"/>
  <c r="E33" i="31"/>
  <c r="F33" i="31" s="1"/>
  <c r="K69" i="31"/>
  <c r="F36" i="31" s="1"/>
  <c r="F27" i="31"/>
  <c r="F35" i="29" l="1"/>
  <c r="F37" i="29" s="1"/>
  <c r="F39" i="29" s="1"/>
  <c r="AA66" i="26"/>
  <c r="F35" i="30"/>
  <c r="F37" i="30" s="1"/>
  <c r="F39" i="30" s="1"/>
  <c r="AA65" i="26"/>
  <c r="F35" i="31"/>
  <c r="AA64" i="26"/>
  <c r="AA22" i="26" s="1"/>
  <c r="F37" i="31"/>
  <c r="F39" i="31" s="1"/>
  <c r="F33" i="29"/>
  <c r="G33" i="28"/>
  <c r="AB90" i="26" l="1"/>
  <c r="AB89" i="26"/>
  <c r="AB88" i="26"/>
  <c r="AB87" i="26"/>
  <c r="AB86" i="26"/>
  <c r="AB85" i="26"/>
  <c r="AB84" i="26"/>
  <c r="AB83" i="26"/>
  <c r="AB82" i="26"/>
  <c r="AB81" i="26"/>
  <c r="AB80" i="26"/>
  <c r="AB79" i="26"/>
  <c r="AB78" i="26"/>
  <c r="AB77" i="26"/>
  <c r="AB76" i="26"/>
  <c r="AB75" i="26"/>
  <c r="AB74" i="26"/>
  <c r="AB73" i="26"/>
  <c r="AB72" i="26"/>
  <c r="AB71" i="26"/>
  <c r="AB68" i="26"/>
  <c r="AB67" i="26"/>
  <c r="E36" i="1"/>
  <c r="E36" i="23"/>
  <c r="E36" i="22"/>
  <c r="E36" i="21"/>
  <c r="E36" i="20"/>
  <c r="E36" i="19"/>
  <c r="E36" i="18"/>
  <c r="E36" i="17"/>
  <c r="E36" i="16"/>
  <c r="E36" i="15"/>
  <c r="E36" i="14"/>
  <c r="E36" i="13"/>
  <c r="E36" i="12"/>
  <c r="E36" i="11"/>
  <c r="E36" i="10"/>
  <c r="E36" i="9"/>
  <c r="E36" i="8"/>
  <c r="E36" i="7"/>
  <c r="E36" i="6"/>
  <c r="E36" i="5"/>
  <c r="G35" i="28"/>
  <c r="G15" i="28"/>
  <c r="F37" i="28"/>
  <c r="F30" i="28"/>
  <c r="H29" i="28"/>
  <c r="H28" i="28"/>
  <c r="H27" i="28"/>
  <c r="G26" i="28"/>
  <c r="F26" i="28"/>
  <c r="H25" i="28"/>
  <c r="H21" i="28"/>
  <c r="H20" i="28"/>
  <c r="H19" i="28"/>
  <c r="H18" i="28"/>
  <c r="H17" i="28"/>
  <c r="H16" i="28"/>
  <c r="D10" i="28"/>
  <c r="F33" i="25"/>
  <c r="F31" i="25"/>
  <c r="G30" i="28" l="1"/>
  <c r="AA68" i="26"/>
  <c r="AB69" i="26"/>
  <c r="AB91" i="26" s="1"/>
  <c r="H26" i="28"/>
  <c r="H15" i="28"/>
  <c r="H30" i="28" l="1"/>
  <c r="C12" i="4" l="1"/>
  <c r="D10" i="25"/>
  <c r="C10" i="27"/>
  <c r="M31" i="27" l="1"/>
  <c r="L31" i="27"/>
  <c r="K31" i="27"/>
  <c r="J31" i="27"/>
  <c r="I31" i="27"/>
  <c r="I32" i="27" s="1"/>
  <c r="H31" i="27"/>
  <c r="G31" i="27"/>
  <c r="F31" i="27"/>
  <c r="F23" i="27"/>
  <c r="M15" i="27"/>
  <c r="L15" i="27"/>
  <c r="K15" i="27"/>
  <c r="J15" i="27"/>
  <c r="I15" i="27"/>
  <c r="H15" i="27"/>
  <c r="G15" i="27"/>
  <c r="F15" i="27"/>
  <c r="C168" i="26"/>
  <c r="C171" i="26" s="1"/>
  <c r="C164" i="26"/>
  <c r="C167" i="26" s="1"/>
  <c r="C160" i="26"/>
  <c r="C161" i="26" s="1"/>
  <c r="C156" i="26"/>
  <c r="C157" i="26" s="1"/>
  <c r="C152" i="26"/>
  <c r="C148" i="26"/>
  <c r="C144" i="26"/>
  <c r="C146" i="26" s="1"/>
  <c r="C140" i="26"/>
  <c r="C136" i="26"/>
  <c r="C139" i="26" s="1"/>
  <c r="C132" i="26"/>
  <c r="C135" i="26" s="1"/>
  <c r="C128" i="26"/>
  <c r="C129" i="26" s="1"/>
  <c r="C124" i="26"/>
  <c r="C125" i="26" s="1"/>
  <c r="C120" i="26"/>
  <c r="C116" i="26"/>
  <c r="C112" i="26"/>
  <c r="C114" i="26" s="1"/>
  <c r="C108" i="26"/>
  <c r="C104" i="26"/>
  <c r="C100" i="26"/>
  <c r="C96" i="26"/>
  <c r="C99" i="26" s="1"/>
  <c r="C92" i="26"/>
  <c r="C94" i="26" s="1"/>
  <c r="C88" i="26"/>
  <c r="C90" i="26" s="1"/>
  <c r="C84" i="26"/>
  <c r="C85" i="26" s="1"/>
  <c r="C80" i="26"/>
  <c r="C76" i="26"/>
  <c r="C72" i="26"/>
  <c r="C73" i="26" s="1"/>
  <c r="C68" i="26"/>
  <c r="C70" i="26" s="1"/>
  <c r="C64" i="26"/>
  <c r="C66" i="26" s="1"/>
  <c r="C60" i="26"/>
  <c r="C61" i="26" s="1"/>
  <c r="C56" i="26"/>
  <c r="C57" i="26" s="1"/>
  <c r="C52" i="26"/>
  <c r="C54" i="26" s="1"/>
  <c r="C48" i="26"/>
  <c r="C50" i="26" s="1"/>
  <c r="C44" i="26"/>
  <c r="C45" i="26" s="1"/>
  <c r="C40" i="26"/>
  <c r="C41" i="26" s="1"/>
  <c r="C36" i="26"/>
  <c r="C39" i="26" s="1"/>
  <c r="C32" i="26"/>
  <c r="C28" i="26"/>
  <c r="C29" i="26" s="1"/>
  <c r="N24" i="26"/>
  <c r="O24" i="26" s="1"/>
  <c r="M24" i="26"/>
  <c r="C24" i="26"/>
  <c r="C25" i="26" s="1"/>
  <c r="W22" i="26"/>
  <c r="L22" i="26"/>
  <c r="K22" i="26"/>
  <c r="AB16" i="26" s="1"/>
  <c r="AD91" i="26" s="1"/>
  <c r="I22" i="26"/>
  <c r="T10" i="26" s="1"/>
  <c r="G22" i="26"/>
  <c r="T8" i="26" s="1"/>
  <c r="K16" i="26"/>
  <c r="K17" i="26" s="1"/>
  <c r="K14" i="26"/>
  <c r="B10" i="26"/>
  <c r="U9" i="26"/>
  <c r="U10" i="26" s="1"/>
  <c r="B9" i="26"/>
  <c r="G28" i="25"/>
  <c r="H26" i="25"/>
  <c r="H25" i="25"/>
  <c r="H24" i="25"/>
  <c r="G23" i="25"/>
  <c r="F23" i="25"/>
  <c r="F27" i="25" s="1"/>
  <c r="H22" i="25"/>
  <c r="H21" i="25"/>
  <c r="H20" i="25"/>
  <c r="H19" i="25"/>
  <c r="H18" i="25"/>
  <c r="H17" i="25"/>
  <c r="H16" i="25"/>
  <c r="G15" i="25"/>
  <c r="G27" i="25" s="1"/>
  <c r="H23" i="25" l="1"/>
  <c r="G32" i="27"/>
  <c r="G36" i="27" s="1"/>
  <c r="H15" i="25"/>
  <c r="H27" i="25" s="1"/>
  <c r="N15" i="27"/>
  <c r="G29" i="25"/>
  <c r="G31" i="25" s="1"/>
  <c r="C98" i="26"/>
  <c r="C26" i="26"/>
  <c r="C58" i="26"/>
  <c r="C130" i="26"/>
  <c r="C63" i="26"/>
  <c r="F63" i="26" s="1"/>
  <c r="C133" i="26"/>
  <c r="C91" i="26"/>
  <c r="F91" i="26" s="1"/>
  <c r="C165" i="26"/>
  <c r="F165" i="26" s="1"/>
  <c r="C53" i="26"/>
  <c r="F53" i="26" s="1"/>
  <c r="C86" i="26"/>
  <c r="C126" i="26"/>
  <c r="C137" i="26"/>
  <c r="C166" i="26"/>
  <c r="C42" i="26"/>
  <c r="F42" i="26" s="1"/>
  <c r="C87" i="26"/>
  <c r="F87" i="26" s="1"/>
  <c r="C127" i="26"/>
  <c r="F127" i="26" s="1"/>
  <c r="C138" i="26"/>
  <c r="C158" i="26"/>
  <c r="C27" i="26"/>
  <c r="C43" i="26"/>
  <c r="C159" i="26"/>
  <c r="C169" i="26"/>
  <c r="F169" i="26" s="1"/>
  <c r="F45" i="26"/>
  <c r="C170" i="26"/>
  <c r="F170" i="26" s="1"/>
  <c r="C30" i="26"/>
  <c r="C46" i="26"/>
  <c r="F46" i="26" s="1"/>
  <c r="C75" i="26"/>
  <c r="C115" i="26"/>
  <c r="C131" i="26"/>
  <c r="F131" i="26" s="1"/>
  <c r="C145" i="26"/>
  <c r="C162" i="26"/>
  <c r="F162" i="26" s="1"/>
  <c r="C31" i="26"/>
  <c r="F31" i="26" s="1"/>
  <c r="C47" i="26"/>
  <c r="C62" i="26"/>
  <c r="C147" i="26"/>
  <c r="C163" i="26"/>
  <c r="H32" i="27"/>
  <c r="J32" i="27"/>
  <c r="K32" i="27"/>
  <c r="K36" i="27" s="1"/>
  <c r="L32" i="27"/>
  <c r="L36" i="27" s="1"/>
  <c r="M32" i="27"/>
  <c r="M36" i="27" s="1"/>
  <c r="F32" i="27"/>
  <c r="V9" i="26"/>
  <c r="V10" i="26" s="1"/>
  <c r="T36" i="26" s="1"/>
  <c r="AB17" i="26"/>
  <c r="F25" i="26"/>
  <c r="C35" i="26"/>
  <c r="F35" i="26" s="1"/>
  <c r="C34" i="26"/>
  <c r="F34" i="26" s="1"/>
  <c r="F32" i="26"/>
  <c r="F44" i="26"/>
  <c r="F57" i="26"/>
  <c r="F156" i="26"/>
  <c r="F124" i="26"/>
  <c r="F112" i="26"/>
  <c r="F160" i="26"/>
  <c r="F128" i="26"/>
  <c r="F146" i="26"/>
  <c r="F171" i="26"/>
  <c r="F157" i="26"/>
  <c r="F139" i="26"/>
  <c r="F125" i="26"/>
  <c r="F129" i="26"/>
  <c r="F144" i="26"/>
  <c r="F164" i="26"/>
  <c r="F161" i="26"/>
  <c r="F84" i="26"/>
  <c r="F130" i="26"/>
  <c r="F132" i="26"/>
  <c r="F114" i="26"/>
  <c r="F100" i="26"/>
  <c r="F40" i="26"/>
  <c r="F30" i="26"/>
  <c r="F72" i="26"/>
  <c r="F60" i="26"/>
  <c r="F28" i="26"/>
  <c r="F24" i="26"/>
  <c r="F56" i="26"/>
  <c r="F61" i="26"/>
  <c r="F66" i="26"/>
  <c r="F54" i="26"/>
  <c r="F26" i="26"/>
  <c r="F47" i="26"/>
  <c r="F52" i="26"/>
  <c r="C55" i="26"/>
  <c r="F55" i="26" s="1"/>
  <c r="F29" i="26"/>
  <c r="F41" i="26"/>
  <c r="P24" i="26"/>
  <c r="F39" i="26"/>
  <c r="F58" i="26"/>
  <c r="F62" i="26"/>
  <c r="F70" i="26"/>
  <c r="C33" i="26"/>
  <c r="F33" i="26" s="1"/>
  <c r="F43" i="26"/>
  <c r="B11" i="26"/>
  <c r="F27" i="26"/>
  <c r="F50" i="26"/>
  <c r="F73" i="26"/>
  <c r="C37" i="26"/>
  <c r="F37" i="26" s="1"/>
  <c r="F94" i="26"/>
  <c r="F75" i="26"/>
  <c r="C83" i="26"/>
  <c r="F83" i="26" s="1"/>
  <c r="C82" i="26"/>
  <c r="F82" i="26" s="1"/>
  <c r="F80" i="26"/>
  <c r="N25" i="26"/>
  <c r="C51" i="26"/>
  <c r="F51" i="26" s="1"/>
  <c r="F64" i="26"/>
  <c r="C81" i="26"/>
  <c r="F81" i="26" s="1"/>
  <c r="F96" i="26"/>
  <c r="F36" i="26"/>
  <c r="C79" i="26"/>
  <c r="F79" i="26" s="1"/>
  <c r="C78" i="26"/>
  <c r="F78" i="26" s="1"/>
  <c r="F76" i="26"/>
  <c r="F98" i="26"/>
  <c r="C38" i="26"/>
  <c r="F38" i="26" s="1"/>
  <c r="C49" i="26"/>
  <c r="F49" i="26" s="1"/>
  <c r="C59" i="26"/>
  <c r="F59" i="26" s="1"/>
  <c r="C69" i="26"/>
  <c r="F69" i="26" s="1"/>
  <c r="C71" i="26"/>
  <c r="F71" i="26" s="1"/>
  <c r="F68" i="26"/>
  <c r="F85" i="26"/>
  <c r="F99" i="26"/>
  <c r="F86" i="26"/>
  <c r="F48" i="26"/>
  <c r="C67" i="26"/>
  <c r="F67" i="26" s="1"/>
  <c r="C65" i="26"/>
  <c r="F65" i="26" s="1"/>
  <c r="C77" i="26"/>
  <c r="F77" i="26" s="1"/>
  <c r="F90" i="26"/>
  <c r="C106" i="26"/>
  <c r="F106" i="26" s="1"/>
  <c r="F104" i="26"/>
  <c r="C105" i="26"/>
  <c r="F105" i="26" s="1"/>
  <c r="F138" i="26"/>
  <c r="C110" i="26"/>
  <c r="F110" i="26" s="1"/>
  <c r="F108" i="26"/>
  <c r="C109" i="26"/>
  <c r="F109" i="26" s="1"/>
  <c r="C118" i="26"/>
  <c r="F118" i="26" s="1"/>
  <c r="F116" i="26"/>
  <c r="C119" i="26"/>
  <c r="F119" i="26" s="1"/>
  <c r="C117" i="26"/>
  <c r="F117" i="26" s="1"/>
  <c r="F163" i="26"/>
  <c r="C74" i="26"/>
  <c r="F74" i="26" s="1"/>
  <c r="C95" i="26"/>
  <c r="F95" i="26" s="1"/>
  <c r="C107" i="26"/>
  <c r="F107" i="26" s="1"/>
  <c r="F145" i="26"/>
  <c r="C89" i="26"/>
  <c r="F89" i="26" s="1"/>
  <c r="C111" i="26"/>
  <c r="F111" i="26" s="1"/>
  <c r="F133" i="26"/>
  <c r="F152" i="26"/>
  <c r="C155" i="26"/>
  <c r="F155" i="26" s="1"/>
  <c r="C153" i="26"/>
  <c r="F153" i="26" s="1"/>
  <c r="C154" i="26"/>
  <c r="F154" i="26" s="1"/>
  <c r="F158" i="26"/>
  <c r="F167" i="26"/>
  <c r="F166" i="26"/>
  <c r="C93" i="26"/>
  <c r="F93" i="26" s="1"/>
  <c r="C142" i="26"/>
  <c r="F142" i="26" s="1"/>
  <c r="C143" i="26"/>
  <c r="F143" i="26" s="1"/>
  <c r="C141" i="26"/>
  <c r="F141" i="26" s="1"/>
  <c r="F140" i="26"/>
  <c r="F88" i="26"/>
  <c r="C97" i="26"/>
  <c r="F97" i="26" s="1"/>
  <c r="F115" i="26"/>
  <c r="F137" i="26"/>
  <c r="F92" i="26"/>
  <c r="C103" i="26"/>
  <c r="F103" i="26" s="1"/>
  <c r="C102" i="26"/>
  <c r="F102" i="26" s="1"/>
  <c r="C101" i="26"/>
  <c r="F101" i="26" s="1"/>
  <c r="F120" i="26"/>
  <c r="C123" i="26"/>
  <c r="F123" i="26" s="1"/>
  <c r="C121" i="26"/>
  <c r="F121" i="26" s="1"/>
  <c r="C122" i="26"/>
  <c r="F122" i="26" s="1"/>
  <c r="F126" i="26"/>
  <c r="F135" i="26"/>
  <c r="F147" i="26"/>
  <c r="F159" i="26"/>
  <c r="C150" i="26"/>
  <c r="F150" i="26" s="1"/>
  <c r="F148" i="26"/>
  <c r="C113" i="26"/>
  <c r="F113" i="26" s="1"/>
  <c r="C134" i="26"/>
  <c r="F134" i="26" s="1"/>
  <c r="F136" i="26"/>
  <c r="F168" i="26"/>
  <c r="C149" i="26"/>
  <c r="F149" i="26" s="1"/>
  <c r="C151" i="26"/>
  <c r="F151" i="26" s="1"/>
  <c r="F36" i="27" l="1"/>
  <c r="N32" i="27"/>
  <c r="F30" i="27"/>
  <c r="F34" i="27" s="1"/>
  <c r="AA67" i="26"/>
  <c r="T37" i="26"/>
  <c r="S37" i="26" s="1"/>
  <c r="T63" i="26"/>
  <c r="S63" i="26" s="1"/>
  <c r="T115" i="26"/>
  <c r="S115" i="26" s="1"/>
  <c r="T127" i="26"/>
  <c r="S127" i="26" s="1"/>
  <c r="T39" i="26"/>
  <c r="S39" i="26" s="1"/>
  <c r="T98" i="26"/>
  <c r="S98" i="26" s="1"/>
  <c r="T147" i="26"/>
  <c r="S147" i="26" s="1"/>
  <c r="T138" i="26"/>
  <c r="S138" i="26" s="1"/>
  <c r="T57" i="26"/>
  <c r="S57" i="26" s="1"/>
  <c r="T27" i="26"/>
  <c r="S27" i="26" s="1"/>
  <c r="T80" i="26"/>
  <c r="S80" i="26" s="1"/>
  <c r="T166" i="26"/>
  <c r="S166" i="26" s="1"/>
  <c r="T161" i="26"/>
  <c r="S161" i="26" s="1"/>
  <c r="T149" i="26"/>
  <c r="S149" i="26" s="1"/>
  <c r="T61" i="26"/>
  <c r="S61" i="26" s="1"/>
  <c r="T69" i="26"/>
  <c r="S69" i="26" s="1"/>
  <c r="T40" i="26"/>
  <c r="T107" i="26"/>
  <c r="S107" i="26" s="1"/>
  <c r="T157" i="26"/>
  <c r="S157" i="26" s="1"/>
  <c r="T89" i="26"/>
  <c r="S89" i="26" s="1"/>
  <c r="T75" i="26"/>
  <c r="S75" i="26" s="1"/>
  <c r="T135" i="26"/>
  <c r="S135" i="26" s="1"/>
  <c r="T141" i="26"/>
  <c r="S141" i="26" s="1"/>
  <c r="T106" i="26"/>
  <c r="S106" i="26" s="1"/>
  <c r="T159" i="26"/>
  <c r="S159" i="26" s="1"/>
  <c r="T34" i="26"/>
  <c r="S34" i="26" s="1"/>
  <c r="T121" i="26"/>
  <c r="S121" i="26" s="1"/>
  <c r="T29" i="26"/>
  <c r="S29" i="26" s="1"/>
  <c r="T87" i="26"/>
  <c r="S87" i="26" s="1"/>
  <c r="T82" i="26"/>
  <c r="S82" i="26" s="1"/>
  <c r="T136" i="26"/>
  <c r="S136" i="26" s="1"/>
  <c r="T58" i="26"/>
  <c r="S58" i="26" s="1"/>
  <c r="T79" i="26"/>
  <c r="S79" i="26" s="1"/>
  <c r="T93" i="26"/>
  <c r="S93" i="26" s="1"/>
  <c r="T150" i="26"/>
  <c r="S150" i="26" s="1"/>
  <c r="T110" i="26"/>
  <c r="S110" i="26" s="1"/>
  <c r="T67" i="26"/>
  <c r="S67" i="26" s="1"/>
  <c r="T59" i="26"/>
  <c r="S59" i="26" s="1"/>
  <c r="T81" i="26"/>
  <c r="S81" i="26" s="1"/>
  <c r="T88" i="26"/>
  <c r="T108" i="26"/>
  <c r="T54" i="26"/>
  <c r="S54" i="26" s="1"/>
  <c r="T41" i="26"/>
  <c r="S41" i="26" s="1"/>
  <c r="T65" i="26"/>
  <c r="S65" i="26" s="1"/>
  <c r="T83" i="26"/>
  <c r="S83" i="26" s="1"/>
  <c r="T139" i="26"/>
  <c r="S139" i="26" s="1"/>
  <c r="T152" i="26"/>
  <c r="S152" i="26" s="1"/>
  <c r="T97" i="26"/>
  <c r="S97" i="26" s="1"/>
  <c r="T165" i="26"/>
  <c r="S165" i="26" s="1"/>
  <c r="T104" i="26"/>
  <c r="S104" i="26" s="1"/>
  <c r="T130" i="26"/>
  <c r="S130" i="26" s="1"/>
  <c r="T142" i="26"/>
  <c r="S142" i="26" s="1"/>
  <c r="T55" i="26"/>
  <c r="S55" i="26" s="1"/>
  <c r="T35" i="26"/>
  <c r="S35" i="26" s="1"/>
  <c r="T73" i="26"/>
  <c r="S73" i="26" s="1"/>
  <c r="T114" i="26"/>
  <c r="S114" i="26" s="1"/>
  <c r="T134" i="26"/>
  <c r="S134" i="26" s="1"/>
  <c r="T70" i="26"/>
  <c r="S70" i="26" s="1"/>
  <c r="T116" i="26"/>
  <c r="T160" i="26"/>
  <c r="S160" i="26" s="1"/>
  <c r="T52" i="26"/>
  <c r="S52" i="26" s="1"/>
  <c r="T90" i="26"/>
  <c r="S90" i="26" s="1"/>
  <c r="T122" i="26"/>
  <c r="S122" i="26" s="1"/>
  <c r="T45" i="26"/>
  <c r="S45" i="26" s="1"/>
  <c r="T33" i="26"/>
  <c r="S33" i="26" s="1"/>
  <c r="T32" i="26"/>
  <c r="S32" i="26" s="1"/>
  <c r="T120" i="26"/>
  <c r="S120" i="26" s="1"/>
  <c r="T101" i="26"/>
  <c r="S101" i="26" s="1"/>
  <c r="T154" i="26"/>
  <c r="S154" i="26" s="1"/>
  <c r="T143" i="26"/>
  <c r="S143" i="26" s="1"/>
  <c r="T56" i="26"/>
  <c r="S56" i="26" s="1"/>
  <c r="T62" i="26"/>
  <c r="S62" i="26" s="1"/>
  <c r="T42" i="26"/>
  <c r="S42" i="26" s="1"/>
  <c r="T96" i="26"/>
  <c r="S96" i="26" s="1"/>
  <c r="T74" i="26"/>
  <c r="S74" i="26" s="1"/>
  <c r="T158" i="26"/>
  <c r="S158" i="26" s="1"/>
  <c r="T112" i="26"/>
  <c r="S112" i="26" s="1"/>
  <c r="T105" i="26"/>
  <c r="S105" i="26" s="1"/>
  <c r="T118" i="26"/>
  <c r="S118" i="26" s="1"/>
  <c r="T151" i="26"/>
  <c r="S151" i="26" s="1"/>
  <c r="T163" i="26"/>
  <c r="S163" i="26" s="1"/>
  <c r="T46" i="26"/>
  <c r="S46" i="26" s="1"/>
  <c r="T28" i="26"/>
  <c r="T68" i="26"/>
  <c r="S68" i="26" s="1"/>
  <c r="T44" i="26"/>
  <c r="S44" i="26" s="1"/>
  <c r="T111" i="26"/>
  <c r="S111" i="26" s="1"/>
  <c r="T85" i="26"/>
  <c r="S85" i="26" s="1"/>
  <c r="T71" i="26"/>
  <c r="S71" i="26" s="1"/>
  <c r="T164" i="26"/>
  <c r="T123" i="26"/>
  <c r="S123" i="26" s="1"/>
  <c r="T124" i="26"/>
  <c r="S124" i="26" s="1"/>
  <c r="T171" i="26"/>
  <c r="S171" i="26" s="1"/>
  <c r="T43" i="26"/>
  <c r="S43" i="26" s="1"/>
  <c r="T60" i="26"/>
  <c r="S60" i="26" s="1"/>
  <c r="T64" i="26"/>
  <c r="S64" i="26" s="1"/>
  <c r="T49" i="26"/>
  <c r="S49" i="26" s="1"/>
  <c r="T72" i="26"/>
  <c r="T94" i="26"/>
  <c r="S94" i="26" s="1"/>
  <c r="T132" i="26"/>
  <c r="S132" i="26" s="1"/>
  <c r="T95" i="26"/>
  <c r="S95" i="26" s="1"/>
  <c r="T125" i="26"/>
  <c r="S125" i="26" s="1"/>
  <c r="T146" i="26"/>
  <c r="S146" i="26" s="1"/>
  <c r="T137" i="26"/>
  <c r="S137" i="26" s="1"/>
  <c r="T148" i="26"/>
  <c r="S148" i="26" s="1"/>
  <c r="T155" i="26"/>
  <c r="S155" i="26" s="1"/>
  <c r="T113" i="26"/>
  <c r="S113" i="26" s="1"/>
  <c r="T168" i="26"/>
  <c r="S168" i="26" s="1"/>
  <c r="T117" i="26"/>
  <c r="S117" i="26" s="1"/>
  <c r="T131" i="26"/>
  <c r="S131" i="26" s="1"/>
  <c r="T144" i="26"/>
  <c r="T50" i="26"/>
  <c r="S50" i="26" s="1"/>
  <c r="T26" i="26"/>
  <c r="S26" i="26" s="1"/>
  <c r="T30" i="26"/>
  <c r="S30" i="26" s="1"/>
  <c r="T66" i="26"/>
  <c r="S66" i="26" s="1"/>
  <c r="T31" i="26"/>
  <c r="S31" i="26" s="1"/>
  <c r="T92" i="26"/>
  <c r="S92" i="26" s="1"/>
  <c r="T77" i="26"/>
  <c r="S77" i="26" s="1"/>
  <c r="T91" i="26"/>
  <c r="S91" i="26" s="1"/>
  <c r="T78" i="26"/>
  <c r="S78" i="26" s="1"/>
  <c r="T169" i="26"/>
  <c r="S169" i="26" s="1"/>
  <c r="T86" i="26"/>
  <c r="S86" i="26" s="1"/>
  <c r="T145" i="26"/>
  <c r="S145" i="26" s="1"/>
  <c r="T167" i="26"/>
  <c r="S167" i="26" s="1"/>
  <c r="T109" i="26"/>
  <c r="S109" i="26" s="1"/>
  <c r="T129" i="26"/>
  <c r="S129" i="26" s="1"/>
  <c r="T119" i="26"/>
  <c r="S119" i="26" s="1"/>
  <c r="T140" i="26"/>
  <c r="T153" i="26"/>
  <c r="S153" i="26" s="1"/>
  <c r="T24" i="26"/>
  <c r="S24" i="26" s="1"/>
  <c r="T47" i="26"/>
  <c r="S47" i="26" s="1"/>
  <c r="T51" i="26"/>
  <c r="S51" i="26" s="1"/>
  <c r="T38" i="26"/>
  <c r="S38" i="26" s="1"/>
  <c r="T53" i="26"/>
  <c r="S53" i="26" s="1"/>
  <c r="T126" i="26"/>
  <c r="S126" i="26" s="1"/>
  <c r="T100" i="26"/>
  <c r="S100" i="26" s="1"/>
  <c r="T76" i="26"/>
  <c r="S76" i="26" s="1"/>
  <c r="T99" i="26"/>
  <c r="S99" i="26" s="1"/>
  <c r="T84" i="26"/>
  <c r="S84" i="26" s="1"/>
  <c r="T103" i="26"/>
  <c r="S103" i="26" s="1"/>
  <c r="T133" i="26"/>
  <c r="S133" i="26" s="1"/>
  <c r="T128" i="26"/>
  <c r="T102" i="26"/>
  <c r="S102" i="26" s="1"/>
  <c r="T156" i="26"/>
  <c r="S156" i="26" s="1"/>
  <c r="T162" i="26"/>
  <c r="S162" i="26" s="1"/>
  <c r="T170" i="26"/>
  <c r="S170" i="26" s="1"/>
  <c r="T48" i="26"/>
  <c r="S48" i="26" s="1"/>
  <c r="T25" i="26"/>
  <c r="S25" i="26" s="1"/>
  <c r="M25" i="26"/>
  <c r="N26" i="26" s="1"/>
  <c r="X64" i="26"/>
  <c r="J64" i="26"/>
  <c r="H64" i="26"/>
  <c r="J80" i="26"/>
  <c r="H80" i="26"/>
  <c r="X80" i="26"/>
  <c r="S116" i="26"/>
  <c r="S108" i="26"/>
  <c r="X60" i="26"/>
  <c r="J60" i="26"/>
  <c r="H60" i="26"/>
  <c r="H92" i="26"/>
  <c r="X92" i="26"/>
  <c r="J92" i="26"/>
  <c r="J108" i="26"/>
  <c r="H108" i="26"/>
  <c r="X108" i="26"/>
  <c r="X76" i="26"/>
  <c r="J76" i="26"/>
  <c r="H76" i="26"/>
  <c r="X72" i="26"/>
  <c r="H72" i="26"/>
  <c r="J72" i="26"/>
  <c r="J84" i="26"/>
  <c r="H84" i="26"/>
  <c r="X84" i="26"/>
  <c r="H148" i="26"/>
  <c r="X148" i="26"/>
  <c r="J148" i="26"/>
  <c r="S28" i="26"/>
  <c r="S88" i="26"/>
  <c r="J44" i="26"/>
  <c r="H44" i="26"/>
  <c r="X44" i="26"/>
  <c r="X152" i="26"/>
  <c r="J152" i="26"/>
  <c r="H152" i="26"/>
  <c r="E167" i="26"/>
  <c r="E157" i="26"/>
  <c r="E156" i="26"/>
  <c r="E146" i="26"/>
  <c r="E135" i="26"/>
  <c r="E125" i="26"/>
  <c r="E124" i="26"/>
  <c r="E163" i="26"/>
  <c r="E153" i="26"/>
  <c r="E152" i="26"/>
  <c r="E142" i="26"/>
  <c r="E131" i="26"/>
  <c r="E121" i="26"/>
  <c r="E120" i="26"/>
  <c r="E161" i="26"/>
  <c r="E150" i="26"/>
  <c r="E144" i="26"/>
  <c r="E129" i="26"/>
  <c r="E118" i="26"/>
  <c r="E110" i="26"/>
  <c r="E143" i="26"/>
  <c r="E141" i="26"/>
  <c r="E106" i="26"/>
  <c r="E168" i="26"/>
  <c r="E166" i="26"/>
  <c r="E155" i="26"/>
  <c r="E136" i="26"/>
  <c r="E134" i="26"/>
  <c r="E123" i="26"/>
  <c r="E113" i="26"/>
  <c r="E112" i="26"/>
  <c r="E102" i="26"/>
  <c r="E165" i="26"/>
  <c r="E154" i="26"/>
  <c r="E148" i="26"/>
  <c r="E133" i="26"/>
  <c r="E122" i="26"/>
  <c r="E116" i="26"/>
  <c r="E109" i="26"/>
  <c r="E108" i="26"/>
  <c r="E160" i="26"/>
  <c r="E159" i="26"/>
  <c r="E147" i="26"/>
  <c r="E145" i="26"/>
  <c r="E128" i="26"/>
  <c r="E127" i="26"/>
  <c r="E170" i="26"/>
  <c r="E158" i="26"/>
  <c r="E140" i="26"/>
  <c r="E138" i="26"/>
  <c r="E126" i="26"/>
  <c r="E171" i="26"/>
  <c r="E162" i="26"/>
  <c r="E132" i="26"/>
  <c r="E114" i="26"/>
  <c r="E101" i="26"/>
  <c r="E100" i="26"/>
  <c r="E90" i="26"/>
  <c r="E79" i="26"/>
  <c r="E69" i="26"/>
  <c r="E137" i="26"/>
  <c r="E115" i="26"/>
  <c r="E97" i="26"/>
  <c r="E96" i="26"/>
  <c r="E86" i="26"/>
  <c r="E75" i="26"/>
  <c r="E67" i="26"/>
  <c r="E149" i="26"/>
  <c r="E117" i="26"/>
  <c r="E93" i="26"/>
  <c r="E92" i="26"/>
  <c r="E82" i="26"/>
  <c r="E71" i="26"/>
  <c r="E169" i="26"/>
  <c r="E164" i="26"/>
  <c r="E111" i="26"/>
  <c r="E99" i="26"/>
  <c r="E89" i="26"/>
  <c r="E88" i="26"/>
  <c r="E78" i="26"/>
  <c r="E119" i="26"/>
  <c r="E107" i="26"/>
  <c r="E95" i="26"/>
  <c r="E85" i="26"/>
  <c r="E84" i="26"/>
  <c r="E139" i="26"/>
  <c r="E130" i="26"/>
  <c r="E103" i="26"/>
  <c r="E91" i="26"/>
  <c r="E81" i="26"/>
  <c r="E80" i="26"/>
  <c r="E70" i="26"/>
  <c r="E151" i="26"/>
  <c r="E105" i="26"/>
  <c r="E104" i="26"/>
  <c r="E98" i="26"/>
  <c r="E87" i="26"/>
  <c r="E94" i="26"/>
  <c r="E83" i="26"/>
  <c r="E66" i="26"/>
  <c r="E57" i="26"/>
  <c r="E56" i="26"/>
  <c r="E46" i="26"/>
  <c r="E35" i="26"/>
  <c r="E25" i="26"/>
  <c r="E24" i="26"/>
  <c r="E63" i="26"/>
  <c r="E53" i="26"/>
  <c r="E52" i="26"/>
  <c r="E42" i="26"/>
  <c r="E31" i="26"/>
  <c r="E74" i="26"/>
  <c r="E68" i="26"/>
  <c r="E76" i="26"/>
  <c r="E55" i="26"/>
  <c r="E45" i="26"/>
  <c r="E44" i="26"/>
  <c r="E34" i="26"/>
  <c r="E77" i="26"/>
  <c r="E65" i="26"/>
  <c r="E61" i="26"/>
  <c r="E62" i="26"/>
  <c r="E51" i="26"/>
  <c r="E41" i="26"/>
  <c r="E40" i="26"/>
  <c r="E30" i="26"/>
  <c r="E72" i="26"/>
  <c r="E58" i="26"/>
  <c r="E47" i="26"/>
  <c r="E37" i="26"/>
  <c r="E36" i="26"/>
  <c r="E26" i="26"/>
  <c r="E64" i="26"/>
  <c r="E54" i="26"/>
  <c r="E43" i="26"/>
  <c r="E33" i="26"/>
  <c r="E32" i="26"/>
  <c r="E73" i="26"/>
  <c r="E60" i="26"/>
  <c r="E50" i="26"/>
  <c r="E38" i="26"/>
  <c r="E49" i="26"/>
  <c r="E28" i="26"/>
  <c r="E29" i="26"/>
  <c r="E59" i="26"/>
  <c r="E48" i="26"/>
  <c r="E39" i="26"/>
  <c r="E27" i="26"/>
  <c r="J40" i="26"/>
  <c r="X40" i="26"/>
  <c r="H40" i="26"/>
  <c r="X164" i="26"/>
  <c r="J164" i="26"/>
  <c r="H164" i="26"/>
  <c r="X128" i="26"/>
  <c r="J128" i="26"/>
  <c r="H128" i="26"/>
  <c r="S36" i="26"/>
  <c r="X100" i="26"/>
  <c r="J100" i="26"/>
  <c r="H100" i="26"/>
  <c r="J144" i="26"/>
  <c r="H144" i="26"/>
  <c r="X144" i="26"/>
  <c r="X160" i="26"/>
  <c r="J160" i="26"/>
  <c r="H160" i="26"/>
  <c r="X32" i="26"/>
  <c r="J32" i="26"/>
  <c r="H32" i="26"/>
  <c r="X120" i="26"/>
  <c r="J120" i="26"/>
  <c r="H120" i="26"/>
  <c r="J88" i="26"/>
  <c r="H88" i="26"/>
  <c r="X88" i="26"/>
  <c r="H48" i="26"/>
  <c r="X48" i="26"/>
  <c r="J48" i="26"/>
  <c r="X68" i="26"/>
  <c r="J68" i="26"/>
  <c r="H68" i="26"/>
  <c r="S40" i="26"/>
  <c r="J24" i="26"/>
  <c r="H24" i="26"/>
  <c r="X24" i="26"/>
  <c r="H112" i="26"/>
  <c r="J112" i="26"/>
  <c r="X112" i="26"/>
  <c r="X168" i="26"/>
  <c r="H168" i="26"/>
  <c r="J168" i="26"/>
  <c r="J140" i="26"/>
  <c r="X140" i="26"/>
  <c r="H140" i="26"/>
  <c r="H116" i="26"/>
  <c r="X116" i="26"/>
  <c r="J116" i="26"/>
  <c r="J104" i="26"/>
  <c r="H104" i="26"/>
  <c r="X104" i="26"/>
  <c r="X96" i="26"/>
  <c r="J96" i="26"/>
  <c r="H96" i="26"/>
  <c r="P25" i="26"/>
  <c r="O25" i="26"/>
  <c r="Q24" i="26"/>
  <c r="X52" i="26"/>
  <c r="J52" i="26"/>
  <c r="H52" i="26"/>
  <c r="X132" i="26"/>
  <c r="J132" i="26"/>
  <c r="H132" i="26"/>
  <c r="H124" i="26"/>
  <c r="X124" i="26"/>
  <c r="J124" i="26"/>
  <c r="X136" i="26"/>
  <c r="H136" i="26"/>
  <c r="J136" i="26"/>
  <c r="H36" i="26"/>
  <c r="J36" i="26"/>
  <c r="X36" i="26"/>
  <c r="S164" i="26"/>
  <c r="J56" i="26"/>
  <c r="H56" i="26"/>
  <c r="X56" i="26"/>
  <c r="X28" i="26"/>
  <c r="J28" i="26"/>
  <c r="H28" i="26"/>
  <c r="H156" i="26"/>
  <c r="J156" i="26"/>
  <c r="X156" i="26"/>
  <c r="U128" i="26" l="1"/>
  <c r="V128" i="26" s="1"/>
  <c r="U140" i="26"/>
  <c r="V140" i="26" s="1"/>
  <c r="N36" i="27"/>
  <c r="U120" i="26"/>
  <c r="V120" i="26" s="1"/>
  <c r="S140" i="26"/>
  <c r="U156" i="26"/>
  <c r="V156" i="26" s="1"/>
  <c r="U144" i="26"/>
  <c r="V144" i="26" s="1"/>
  <c r="U32" i="26"/>
  <c r="V32" i="26" s="1"/>
  <c r="S144" i="26"/>
  <c r="U64" i="26"/>
  <c r="V64" i="26" s="1"/>
  <c r="U80" i="26"/>
  <c r="V80" i="26" s="1"/>
  <c r="U40" i="26"/>
  <c r="V40" i="26" s="1"/>
  <c r="U88" i="26"/>
  <c r="V88" i="26" s="1"/>
  <c r="U44" i="26"/>
  <c r="V44" i="26" s="1"/>
  <c r="U68" i="26"/>
  <c r="V68" i="26" s="1"/>
  <c r="U148" i="26"/>
  <c r="V148" i="26" s="1"/>
  <c r="U112" i="26"/>
  <c r="V112" i="26" s="1"/>
  <c r="U60" i="26"/>
  <c r="V60" i="26" s="1"/>
  <c r="U48" i="26"/>
  <c r="V48" i="26" s="1"/>
  <c r="U104" i="26"/>
  <c r="V104" i="26" s="1"/>
  <c r="U56" i="26"/>
  <c r="V56" i="26" s="1"/>
  <c r="U160" i="26"/>
  <c r="V160" i="26" s="1"/>
  <c r="U136" i="26"/>
  <c r="V136" i="26" s="1"/>
  <c r="U52" i="26"/>
  <c r="V52" i="26" s="1"/>
  <c r="U72" i="26"/>
  <c r="V72" i="26" s="1"/>
  <c r="S72" i="26"/>
  <c r="U168" i="26"/>
  <c r="V168" i="26" s="1"/>
  <c r="S128" i="26"/>
  <c r="U164" i="26"/>
  <c r="V164" i="26" s="1"/>
  <c r="T22" i="26"/>
  <c r="AB18" i="26" s="1"/>
  <c r="U76" i="26"/>
  <c r="V76" i="26" s="1"/>
  <c r="U100" i="26"/>
  <c r="V100" i="26" s="1"/>
  <c r="U24" i="26"/>
  <c r="V24" i="26" s="1"/>
  <c r="U84" i="26"/>
  <c r="V84" i="26" s="1"/>
  <c r="U92" i="26"/>
  <c r="V92" i="26" s="1"/>
  <c r="U108" i="26"/>
  <c r="V108" i="26" s="1"/>
  <c r="U152" i="26"/>
  <c r="V152" i="26" s="1"/>
  <c r="U28" i="26"/>
  <c r="V28" i="26" s="1"/>
  <c r="U36" i="26"/>
  <c r="V36" i="26" s="1"/>
  <c r="U124" i="26"/>
  <c r="V124" i="26" s="1"/>
  <c r="U116" i="26"/>
  <c r="V116" i="26" s="1"/>
  <c r="U96" i="26"/>
  <c r="V96" i="26" s="1"/>
  <c r="U132" i="26"/>
  <c r="V132" i="26" s="1"/>
  <c r="M26" i="26"/>
  <c r="M27" i="26" s="1"/>
  <c r="J22" i="26"/>
  <c r="W10" i="26" s="1"/>
  <c r="P26" i="26"/>
  <c r="O26" i="26"/>
  <c r="Q25" i="26"/>
  <c r="R25" i="26" s="1"/>
  <c r="X22" i="26"/>
  <c r="R24" i="26"/>
  <c r="H22" i="26"/>
  <c r="W8" i="26" s="1"/>
  <c r="S22" i="26" l="1"/>
  <c r="W11" i="26"/>
  <c r="V22" i="26"/>
  <c r="AC18" i="26" s="1"/>
  <c r="U22" i="26"/>
  <c r="N27" i="26"/>
  <c r="P27" i="26" s="1"/>
  <c r="M28" i="26"/>
  <c r="M29" i="26" s="1"/>
  <c r="Q26" i="26"/>
  <c r="R26" i="26" s="1"/>
  <c r="N28" i="26" l="1"/>
  <c r="P28" i="26" s="1"/>
  <c r="O27" i="26"/>
  <c r="M30" i="26"/>
  <c r="M31" i="26" s="1"/>
  <c r="M32" i="26" s="1"/>
  <c r="M33" i="26" s="1"/>
  <c r="Q27" i="26"/>
  <c r="N29" i="26" l="1"/>
  <c r="N30" i="26" s="1"/>
  <c r="O28" i="26"/>
  <c r="Q28" i="26" s="1"/>
  <c r="R28" i="26" s="1"/>
  <c r="R27" i="26"/>
  <c r="M34" i="26"/>
  <c r="M35" i="26" s="1"/>
  <c r="M36" i="26" s="1"/>
  <c r="M37" i="26" s="1"/>
  <c r="M38" i="26" s="1"/>
  <c r="M39" i="26" s="1"/>
  <c r="M40" i="26" s="1"/>
  <c r="M41" i="26" s="1"/>
  <c r="M42" i="26" s="1"/>
  <c r="M43" i="26" s="1"/>
  <c r="M44" i="26" s="1"/>
  <c r="M45" i="26" s="1"/>
  <c r="M46" i="26" s="1"/>
  <c r="M47" i="26" s="1"/>
  <c r="M48" i="26" s="1"/>
  <c r="M49" i="26" s="1"/>
  <c r="M50" i="26" s="1"/>
  <c r="M51" i="26" s="1"/>
  <c r="M52" i="26" s="1"/>
  <c r="M53" i="26" s="1"/>
  <c r="M54" i="26" s="1"/>
  <c r="M55" i="26" s="1"/>
  <c r="M56" i="26" s="1"/>
  <c r="O29" i="26" l="1"/>
  <c r="P29" i="26"/>
  <c r="M57" i="26"/>
  <c r="M58" i="26" s="1"/>
  <c r="M59" i="26" s="1"/>
  <c r="M60" i="26" s="1"/>
  <c r="M61" i="26" s="1"/>
  <c r="M62" i="26" s="1"/>
  <c r="M63" i="26" s="1"/>
  <c r="M64" i="26" s="1"/>
  <c r="M65" i="26" s="1"/>
  <c r="M66" i="26" s="1"/>
  <c r="M67" i="26" s="1"/>
  <c r="M68" i="26" s="1"/>
  <c r="M69" i="26" s="1"/>
  <c r="M70" i="26" s="1"/>
  <c r="M71" i="26" s="1"/>
  <c r="M72" i="26" s="1"/>
  <c r="M73" i="26" s="1"/>
  <c r="M74" i="26" s="1"/>
  <c r="M75" i="26" s="1"/>
  <c r="M76" i="26" s="1"/>
  <c r="M77" i="26" s="1"/>
  <c r="M78" i="26" s="1"/>
  <c r="M79" i="26" s="1"/>
  <c r="M80" i="26" s="1"/>
  <c r="M81" i="26" s="1"/>
  <c r="M82" i="26" s="1"/>
  <c r="M83" i="26" s="1"/>
  <c r="M84" i="26" s="1"/>
  <c r="M85" i="26" s="1"/>
  <c r="M86" i="26" s="1"/>
  <c r="M87" i="26" s="1"/>
  <c r="M88" i="26" s="1"/>
  <c r="M89" i="26" s="1"/>
  <c r="M90" i="26" s="1"/>
  <c r="M91" i="26" s="1"/>
  <c r="M92" i="26" s="1"/>
  <c r="M93" i="26" s="1"/>
  <c r="M94" i="26" s="1"/>
  <c r="M95" i="26" s="1"/>
  <c r="M96" i="26" s="1"/>
  <c r="M97" i="26" s="1"/>
  <c r="M98" i="26" s="1"/>
  <c r="M99" i="26" s="1"/>
  <c r="M100" i="26" s="1"/>
  <c r="M101" i="26" s="1"/>
  <c r="M102" i="26" s="1"/>
  <c r="M103" i="26" s="1"/>
  <c r="M104" i="26" s="1"/>
  <c r="M105" i="26" s="1"/>
  <c r="M106" i="26" s="1"/>
  <c r="M107" i="26" s="1"/>
  <c r="M108" i="26" s="1"/>
  <c r="M109" i="26" s="1"/>
  <c r="M110" i="26" s="1"/>
  <c r="M111" i="26" s="1"/>
  <c r="M112" i="26" s="1"/>
  <c r="M113" i="26" s="1"/>
  <c r="M114" i="26" s="1"/>
  <c r="M115" i="26" s="1"/>
  <c r="M116" i="26" s="1"/>
  <c r="M117" i="26" s="1"/>
  <c r="M118" i="26" s="1"/>
  <c r="M119" i="26" s="1"/>
  <c r="M120" i="26" s="1"/>
  <c r="M121" i="26" s="1"/>
  <c r="M122" i="26" s="1"/>
  <c r="M123" i="26" s="1"/>
  <c r="M124" i="26" s="1"/>
  <c r="M125" i="26" s="1"/>
  <c r="M126" i="26" s="1"/>
  <c r="M127" i="26" s="1"/>
  <c r="M128" i="26" s="1"/>
  <c r="M129" i="26" s="1"/>
  <c r="M130" i="26" s="1"/>
  <c r="M131" i="26" s="1"/>
  <c r="M132" i="26" s="1"/>
  <c r="M133" i="26" s="1"/>
  <c r="M134" i="26" s="1"/>
  <c r="M135" i="26" s="1"/>
  <c r="M136" i="26" s="1"/>
  <c r="M137" i="26" s="1"/>
  <c r="M138" i="26" s="1"/>
  <c r="M139" i="26" s="1"/>
  <c r="M140" i="26" s="1"/>
  <c r="M141" i="26" s="1"/>
  <c r="M142" i="26" s="1"/>
  <c r="M143" i="26" s="1"/>
  <c r="M144" i="26" s="1"/>
  <c r="M145" i="26" s="1"/>
  <c r="M146" i="26" s="1"/>
  <c r="M147" i="26" s="1"/>
  <c r="M148" i="26" s="1"/>
  <c r="M149" i="26" s="1"/>
  <c r="M150" i="26" s="1"/>
  <c r="M151" i="26" s="1"/>
  <c r="M152" i="26" s="1"/>
  <c r="M153" i="26" s="1"/>
  <c r="M154" i="26" s="1"/>
  <c r="M155" i="26" s="1"/>
  <c r="M156" i="26" s="1"/>
  <c r="M157" i="26" s="1"/>
  <c r="M158" i="26" s="1"/>
  <c r="M159" i="26" s="1"/>
  <c r="M160" i="26" s="1"/>
  <c r="M161" i="26" s="1"/>
  <c r="M162" i="26" s="1"/>
  <c r="M163" i="26" s="1"/>
  <c r="M164" i="26" s="1"/>
  <c r="M165" i="26" s="1"/>
  <c r="M166" i="26" s="1"/>
  <c r="M167" i="26" s="1"/>
  <c r="M168" i="26" s="1"/>
  <c r="M169" i="26" s="1"/>
  <c r="M170" i="26" s="1"/>
  <c r="M171" i="26" s="1"/>
  <c r="M22" i="26" s="1"/>
  <c r="O30" i="26"/>
  <c r="N31" i="26"/>
  <c r="P30" i="26"/>
  <c r="Q29" i="26" l="1"/>
  <c r="R29" i="26" s="1"/>
  <c r="Q30" i="26"/>
  <c r="N32" i="26"/>
  <c r="P31" i="26"/>
  <c r="O31" i="26"/>
  <c r="O32" i="26" l="1"/>
  <c r="N33" i="26"/>
  <c r="P32" i="26"/>
  <c r="Q31" i="26"/>
  <c r="R31" i="26" s="1"/>
  <c r="R30" i="26"/>
  <c r="Q32" i="26" l="1"/>
  <c r="R32" i="26" s="1"/>
  <c r="N34" i="26"/>
  <c r="P33" i="26"/>
  <c r="O33" i="26"/>
  <c r="Q33" i="26" l="1"/>
  <c r="R33" i="26" s="1"/>
  <c r="N35" i="26"/>
  <c r="P34" i="26"/>
  <c r="O34" i="26"/>
  <c r="Q34" i="26" l="1"/>
  <c r="R34" i="26" s="1"/>
  <c r="N36" i="26"/>
  <c r="P35" i="26"/>
  <c r="O35" i="26"/>
  <c r="Q35" i="26" l="1"/>
  <c r="R35" i="26" s="1"/>
  <c r="P36" i="26"/>
  <c r="N37" i="26"/>
  <c r="O36" i="26"/>
  <c r="Q36" i="26" l="1"/>
  <c r="R36" i="26" s="1"/>
  <c r="P37" i="26"/>
  <c r="O37" i="26"/>
  <c r="N38" i="26"/>
  <c r="N39" i="26" l="1"/>
  <c r="P38" i="26"/>
  <c r="O38" i="26"/>
  <c r="Q37" i="26"/>
  <c r="R37" i="26" s="1"/>
  <c r="O39" i="26" l="1"/>
  <c r="N40" i="26"/>
  <c r="P39" i="26"/>
  <c r="Q38" i="26"/>
  <c r="R38" i="26" s="1"/>
  <c r="Q39" i="26" l="1"/>
  <c r="R39" i="26" s="1"/>
  <c r="N41" i="26"/>
  <c r="P40" i="26"/>
  <c r="O40" i="26"/>
  <c r="Q40" i="26" l="1"/>
  <c r="R40" i="26" s="1"/>
  <c r="O41" i="26"/>
  <c r="N42" i="26"/>
  <c r="P41" i="26"/>
  <c r="Q41" i="26" l="1"/>
  <c r="R41" i="26" s="1"/>
  <c r="N43" i="26"/>
  <c r="P42" i="26"/>
  <c r="O42" i="26"/>
  <c r="Q42" i="26" l="1"/>
  <c r="R42" i="26" s="1"/>
  <c r="P43" i="26"/>
  <c r="N44" i="26"/>
  <c r="O43" i="26"/>
  <c r="N45" i="26" l="1"/>
  <c r="P44" i="26"/>
  <c r="O44" i="26"/>
  <c r="Q43" i="26"/>
  <c r="R43" i="26" s="1"/>
  <c r="Q44" i="26" l="1"/>
  <c r="R44" i="26" s="1"/>
  <c r="N46" i="26"/>
  <c r="P45" i="26"/>
  <c r="O45" i="26"/>
  <c r="Q45" i="26" l="1"/>
  <c r="R45" i="26" s="1"/>
  <c r="P46" i="26"/>
  <c r="O46" i="26"/>
  <c r="N47" i="26"/>
  <c r="P47" i="26" l="1"/>
  <c r="O47" i="26"/>
  <c r="N48" i="26"/>
  <c r="Q46" i="26"/>
  <c r="R46" i="26" s="1"/>
  <c r="P48" i="26" l="1"/>
  <c r="O48" i="26"/>
  <c r="N49" i="26"/>
  <c r="Q47" i="26"/>
  <c r="R47" i="26" s="1"/>
  <c r="N50" i="26" l="1"/>
  <c r="P49" i="26"/>
  <c r="O49" i="26"/>
  <c r="Q48" i="26"/>
  <c r="R48" i="26" s="1"/>
  <c r="Q49" i="26" l="1"/>
  <c r="R49" i="26" s="1"/>
  <c r="N51" i="26"/>
  <c r="O50" i="26"/>
  <c r="P50" i="26"/>
  <c r="Q50" i="26" l="1"/>
  <c r="R50" i="26" s="1"/>
  <c r="O51" i="26"/>
  <c r="N52" i="26"/>
  <c r="P51" i="26"/>
  <c r="Q51" i="26" l="1"/>
  <c r="R51" i="26" s="1"/>
  <c r="O52" i="26"/>
  <c r="N53" i="26"/>
  <c r="P52" i="26"/>
  <c r="Q52" i="26" l="1"/>
  <c r="R52" i="26" s="1"/>
  <c r="N54" i="26"/>
  <c r="P53" i="26"/>
  <c r="O53" i="26"/>
  <c r="Q53" i="26" l="1"/>
  <c r="R53" i="26" s="1"/>
  <c r="N55" i="26"/>
  <c r="P54" i="26"/>
  <c r="O54" i="26"/>
  <c r="Q54" i="26" l="1"/>
  <c r="R54" i="26" s="1"/>
  <c r="N56" i="26"/>
  <c r="P55" i="26"/>
  <c r="O55" i="26"/>
  <c r="Q55" i="26" l="1"/>
  <c r="R55" i="26" s="1"/>
  <c r="P56" i="26"/>
  <c r="N57" i="26"/>
  <c r="O56" i="26"/>
  <c r="P57" i="26" l="1"/>
  <c r="O57" i="26"/>
  <c r="N58" i="26"/>
  <c r="Q56" i="26"/>
  <c r="R56" i="26" s="1"/>
  <c r="P58" i="26" l="1"/>
  <c r="O58" i="26"/>
  <c r="N59" i="26"/>
  <c r="Q57" i="26"/>
  <c r="R57" i="26" s="1"/>
  <c r="P59" i="26" l="1"/>
  <c r="O59" i="26"/>
  <c r="N60" i="26"/>
  <c r="Q58" i="26"/>
  <c r="R58" i="26" s="1"/>
  <c r="P60" i="26" l="1"/>
  <c r="O60" i="26"/>
  <c r="N61" i="26"/>
  <c r="Q59" i="26"/>
  <c r="R59" i="26" s="1"/>
  <c r="N62" i="26" l="1"/>
  <c r="O61" i="26"/>
  <c r="P61" i="26"/>
  <c r="Q60" i="26"/>
  <c r="R60" i="26" s="1"/>
  <c r="Q61" i="26" l="1"/>
  <c r="R61" i="26" s="1"/>
  <c r="O62" i="26"/>
  <c r="P62" i="26"/>
  <c r="N63" i="26"/>
  <c r="Q62" i="26" l="1"/>
  <c r="R62" i="26" s="1"/>
  <c r="N64" i="26"/>
  <c r="P63" i="26"/>
  <c r="O63" i="26"/>
  <c r="Q63" i="26" l="1"/>
  <c r="R63" i="26" s="1"/>
  <c r="O64" i="26"/>
  <c r="N65" i="26"/>
  <c r="P64" i="26"/>
  <c r="Q64" i="26" l="1"/>
  <c r="R64" i="26" s="1"/>
  <c r="N66" i="26"/>
  <c r="P65" i="26"/>
  <c r="O65" i="26"/>
  <c r="Q65" i="26" l="1"/>
  <c r="R65" i="26" s="1"/>
  <c r="O66" i="26"/>
  <c r="N67" i="26"/>
  <c r="P66" i="26"/>
  <c r="Q66" i="26" l="1"/>
  <c r="R66" i="26" s="1"/>
  <c r="N68" i="26"/>
  <c r="O67" i="26"/>
  <c r="P67" i="26"/>
  <c r="Q67" i="26" l="1"/>
  <c r="R67" i="26" s="1"/>
  <c r="O68" i="26"/>
  <c r="N69" i="26"/>
  <c r="P68" i="26"/>
  <c r="Q68" i="26" l="1"/>
  <c r="R68" i="26" s="1"/>
  <c r="N70" i="26"/>
  <c r="P69" i="26"/>
  <c r="O69" i="26"/>
  <c r="Q69" i="26" l="1"/>
  <c r="R69" i="26" s="1"/>
  <c r="P70" i="26"/>
  <c r="O70" i="26"/>
  <c r="N71" i="26"/>
  <c r="N72" i="26" l="1"/>
  <c r="P71" i="26"/>
  <c r="O71" i="26"/>
  <c r="Q70" i="26"/>
  <c r="R70" i="26" s="1"/>
  <c r="Q71" i="26" l="1"/>
  <c r="R71" i="26" s="1"/>
  <c r="P72" i="26"/>
  <c r="O72" i="26"/>
  <c r="N73" i="26"/>
  <c r="N74" i="26" l="1"/>
  <c r="P73" i="26"/>
  <c r="O73" i="26"/>
  <c r="Q72" i="26"/>
  <c r="R72" i="26" s="1"/>
  <c r="Q73" i="26" l="1"/>
  <c r="R73" i="26" s="1"/>
  <c r="O74" i="26"/>
  <c r="P74" i="26"/>
  <c r="N75" i="26"/>
  <c r="Q74" i="26" l="1"/>
  <c r="R74" i="26" s="1"/>
  <c r="N76" i="26"/>
  <c r="P75" i="26"/>
  <c r="O75" i="26"/>
  <c r="Q75" i="26" l="1"/>
  <c r="R75" i="26" s="1"/>
  <c r="O76" i="26"/>
  <c r="N77" i="26"/>
  <c r="P76" i="26"/>
  <c r="Q76" i="26" l="1"/>
  <c r="R76" i="26" s="1"/>
  <c r="N78" i="26"/>
  <c r="P77" i="26"/>
  <c r="O77" i="26"/>
  <c r="Q77" i="26" l="1"/>
  <c r="R77" i="26" s="1"/>
  <c r="N79" i="26"/>
  <c r="P78" i="26"/>
  <c r="O78" i="26"/>
  <c r="Q78" i="26" l="1"/>
  <c r="R78" i="26" s="1"/>
  <c r="N80" i="26"/>
  <c r="P79" i="26"/>
  <c r="O79" i="26"/>
  <c r="Q79" i="26" l="1"/>
  <c r="R79" i="26" s="1"/>
  <c r="N81" i="26"/>
  <c r="O80" i="26"/>
  <c r="P80" i="26"/>
  <c r="Q80" i="26" l="1"/>
  <c r="R80" i="26" s="1"/>
  <c r="P81" i="26"/>
  <c r="O81" i="26"/>
  <c r="N82" i="26"/>
  <c r="N83" i="26" l="1"/>
  <c r="P82" i="26"/>
  <c r="O82" i="26"/>
  <c r="Q81" i="26"/>
  <c r="R81" i="26" s="1"/>
  <c r="Q82" i="26" l="1"/>
  <c r="R82" i="26" s="1"/>
  <c r="P83" i="26"/>
  <c r="O83" i="26"/>
  <c r="N84" i="26"/>
  <c r="N85" i="26" l="1"/>
  <c r="P84" i="26"/>
  <c r="O84" i="26"/>
  <c r="Q83" i="26"/>
  <c r="R83" i="26" s="1"/>
  <c r="Q84" i="26" l="1"/>
  <c r="R84" i="26" s="1"/>
  <c r="O85" i="26"/>
  <c r="N86" i="26"/>
  <c r="P85" i="26"/>
  <c r="Q85" i="26" l="1"/>
  <c r="R85" i="26" s="1"/>
  <c r="N87" i="26"/>
  <c r="P86" i="26"/>
  <c r="O86" i="26"/>
  <c r="Q86" i="26" l="1"/>
  <c r="R86" i="26" s="1"/>
  <c r="P87" i="26"/>
  <c r="O87" i="26"/>
  <c r="N88" i="26"/>
  <c r="N89" i="26" l="1"/>
  <c r="P88" i="26"/>
  <c r="O88" i="26"/>
  <c r="Q87" i="26"/>
  <c r="R87" i="26" s="1"/>
  <c r="Q88" i="26" l="1"/>
  <c r="R88" i="26" s="1"/>
  <c r="N90" i="26"/>
  <c r="P89" i="26"/>
  <c r="O89" i="26"/>
  <c r="Q89" i="26" l="1"/>
  <c r="R89" i="26" s="1"/>
  <c r="N91" i="26"/>
  <c r="P90" i="26"/>
  <c r="O90" i="26"/>
  <c r="Q90" i="26" l="1"/>
  <c r="R90" i="26" s="1"/>
  <c r="P91" i="26"/>
  <c r="O91" i="26"/>
  <c r="N92" i="26"/>
  <c r="P92" i="26" l="1"/>
  <c r="O92" i="26"/>
  <c r="N93" i="26"/>
  <c r="Q91" i="26"/>
  <c r="R91" i="26" s="1"/>
  <c r="N94" i="26" l="1"/>
  <c r="P93" i="26"/>
  <c r="O93" i="26"/>
  <c r="Q92" i="26"/>
  <c r="R92" i="26" s="1"/>
  <c r="Q93" i="26" l="1"/>
  <c r="R93" i="26" s="1"/>
  <c r="N95" i="26"/>
  <c r="P94" i="26"/>
  <c r="O94" i="26"/>
  <c r="Q94" i="26" l="1"/>
  <c r="R94" i="26" s="1"/>
  <c r="O95" i="26"/>
  <c r="N96" i="26"/>
  <c r="P95" i="26"/>
  <c r="Q95" i="26" s="1"/>
  <c r="R95" i="26" s="1"/>
  <c r="P96" i="26" l="1"/>
  <c r="O96" i="26"/>
  <c r="N97" i="26"/>
  <c r="N98" i="26" l="1"/>
  <c r="P97" i="26"/>
  <c r="O97" i="26"/>
  <c r="Q96" i="26"/>
  <c r="R96" i="26" s="1"/>
  <c r="Q97" i="26" l="1"/>
  <c r="R97" i="26" s="1"/>
  <c r="N99" i="26"/>
  <c r="P98" i="26"/>
  <c r="O98" i="26"/>
  <c r="Q98" i="26" l="1"/>
  <c r="R98" i="26" s="1"/>
  <c r="N100" i="26"/>
  <c r="P99" i="26"/>
  <c r="O99" i="26"/>
  <c r="Q99" i="26" l="1"/>
  <c r="R99" i="26" s="1"/>
  <c r="N101" i="26"/>
  <c r="P100" i="26"/>
  <c r="O100" i="26"/>
  <c r="P101" i="26" l="1"/>
  <c r="N102" i="26"/>
  <c r="O101" i="26"/>
  <c r="Q100" i="26"/>
  <c r="R100" i="26" s="1"/>
  <c r="O102" i="26" l="1"/>
  <c r="N103" i="26"/>
  <c r="P102" i="26"/>
  <c r="Q101" i="26"/>
  <c r="R101" i="26" s="1"/>
  <c r="Q102" i="26" l="1"/>
  <c r="R102" i="26" s="1"/>
  <c r="P103" i="26"/>
  <c r="O103" i="26"/>
  <c r="N104" i="26"/>
  <c r="N105" i="26" l="1"/>
  <c r="P104" i="26"/>
  <c r="O104" i="26"/>
  <c r="Q103" i="26"/>
  <c r="R103" i="26" s="1"/>
  <c r="Q104" i="26" l="1"/>
  <c r="R104" i="26" s="1"/>
  <c r="O105" i="26"/>
  <c r="N106" i="26"/>
  <c r="P105" i="26"/>
  <c r="Q105" i="26" s="1"/>
  <c r="R105" i="26" s="1"/>
  <c r="N107" i="26" l="1"/>
  <c r="P106" i="26"/>
  <c r="O106" i="26"/>
  <c r="Q106" i="26" l="1"/>
  <c r="R106" i="26" s="1"/>
  <c r="P107" i="26"/>
  <c r="O107" i="26"/>
  <c r="N108" i="26"/>
  <c r="N109" i="26" l="1"/>
  <c r="P108" i="26"/>
  <c r="O108" i="26"/>
  <c r="Q107" i="26"/>
  <c r="R107" i="26" s="1"/>
  <c r="Q108" i="26" l="1"/>
  <c r="R108" i="26" s="1"/>
  <c r="P109" i="26"/>
  <c r="O109" i="26"/>
  <c r="N110" i="26"/>
  <c r="N111" i="26" l="1"/>
  <c r="P110" i="26"/>
  <c r="O110" i="26"/>
  <c r="Q109" i="26"/>
  <c r="R109" i="26" s="1"/>
  <c r="Q110" i="26" l="1"/>
  <c r="R110" i="26" s="1"/>
  <c r="P111" i="26"/>
  <c r="O111" i="26"/>
  <c r="N112" i="26"/>
  <c r="P112" i="26" l="1"/>
  <c r="O112" i="26"/>
  <c r="N113" i="26"/>
  <c r="Q111" i="26"/>
  <c r="R111" i="26" s="1"/>
  <c r="Q112" i="26" l="1"/>
  <c r="R112" i="26" s="1"/>
  <c r="P113" i="26"/>
  <c r="O113" i="26"/>
  <c r="N114" i="26"/>
  <c r="N115" i="26" l="1"/>
  <c r="P114" i="26"/>
  <c r="O114" i="26"/>
  <c r="Q113" i="26"/>
  <c r="R113" i="26" s="1"/>
  <c r="Q114" i="26" l="1"/>
  <c r="R114" i="26" s="1"/>
  <c r="P115" i="26"/>
  <c r="O115" i="26"/>
  <c r="N116" i="26"/>
  <c r="N117" i="26" l="1"/>
  <c r="P116" i="26"/>
  <c r="O116" i="26"/>
  <c r="Q115" i="26"/>
  <c r="R115" i="26" s="1"/>
  <c r="Q116" i="26" l="1"/>
  <c r="R116" i="26" s="1"/>
  <c r="N118" i="26"/>
  <c r="O117" i="26"/>
  <c r="P117" i="26"/>
  <c r="Q117" i="26" l="1"/>
  <c r="R117" i="26" s="1"/>
  <c r="N119" i="26"/>
  <c r="P118" i="26"/>
  <c r="O118" i="26"/>
  <c r="Q118" i="26" l="1"/>
  <c r="R118" i="26" s="1"/>
  <c r="O119" i="26"/>
  <c r="N120" i="26"/>
  <c r="P119" i="26"/>
  <c r="Q119" i="26" s="1"/>
  <c r="R119" i="26" s="1"/>
  <c r="N121" i="26" l="1"/>
  <c r="P120" i="26"/>
  <c r="O120" i="26"/>
  <c r="Q120" i="26" l="1"/>
  <c r="R120" i="26" s="1"/>
  <c r="N122" i="26"/>
  <c r="O121" i="26"/>
  <c r="P121" i="26"/>
  <c r="Q121" i="26" l="1"/>
  <c r="R121" i="26" s="1"/>
  <c r="N123" i="26"/>
  <c r="P122" i="26"/>
  <c r="O122" i="26"/>
  <c r="Q122" i="26" l="1"/>
  <c r="R122" i="26" s="1"/>
  <c r="O123" i="26"/>
  <c r="N124" i="26"/>
  <c r="P123" i="26"/>
  <c r="Q123" i="26" l="1"/>
  <c r="R123" i="26" s="1"/>
  <c r="P124" i="26"/>
  <c r="N125" i="26"/>
  <c r="O124" i="26"/>
  <c r="P125" i="26" l="1"/>
  <c r="N126" i="26"/>
  <c r="O125" i="26"/>
  <c r="Q124" i="26"/>
  <c r="R124" i="26" s="1"/>
  <c r="P126" i="26" l="1"/>
  <c r="O126" i="26"/>
  <c r="N127" i="26"/>
  <c r="Q125" i="26"/>
  <c r="R125" i="26" s="1"/>
  <c r="P127" i="26" l="1"/>
  <c r="O127" i="26"/>
  <c r="N128" i="26"/>
  <c r="Q126" i="26"/>
  <c r="R126" i="26" s="1"/>
  <c r="P128" i="26" l="1"/>
  <c r="O128" i="26"/>
  <c r="N129" i="26"/>
  <c r="Q127" i="26"/>
  <c r="R127" i="26" s="1"/>
  <c r="N130" i="26" l="1"/>
  <c r="P129" i="26"/>
  <c r="O129" i="26"/>
  <c r="Q128" i="26"/>
  <c r="R128" i="26" s="1"/>
  <c r="Q129" i="26" l="1"/>
  <c r="R129" i="26" s="1"/>
  <c r="O130" i="26"/>
  <c r="P130" i="26"/>
  <c r="N131" i="26"/>
  <c r="Q130" i="26" l="1"/>
  <c r="R130" i="26" s="1"/>
  <c r="N132" i="26"/>
  <c r="P131" i="26"/>
  <c r="O131" i="26"/>
  <c r="Q131" i="26" l="1"/>
  <c r="R131" i="26" s="1"/>
  <c r="O132" i="26"/>
  <c r="N133" i="26"/>
  <c r="P132" i="26"/>
  <c r="Q132" i="26" s="1"/>
  <c r="R132" i="26" s="1"/>
  <c r="N134" i="26" l="1"/>
  <c r="P133" i="26"/>
  <c r="O133" i="26"/>
  <c r="Q133" i="26" l="1"/>
  <c r="R133" i="26" s="1"/>
  <c r="N135" i="26"/>
  <c r="O134" i="26"/>
  <c r="P134" i="26"/>
  <c r="Q134" i="26" s="1"/>
  <c r="R134" i="26" s="1"/>
  <c r="N136" i="26" l="1"/>
  <c r="P135" i="26"/>
  <c r="O135" i="26"/>
  <c r="Q135" i="26" l="1"/>
  <c r="R135" i="26" s="1"/>
  <c r="N137" i="26"/>
  <c r="P136" i="26"/>
  <c r="O136" i="26"/>
  <c r="Q136" i="26" l="1"/>
  <c r="R136" i="26" s="1"/>
  <c r="P137" i="26"/>
  <c r="O137" i="26"/>
  <c r="N138" i="26"/>
  <c r="P138" i="26" l="1"/>
  <c r="N139" i="26"/>
  <c r="O138" i="26"/>
  <c r="Q137" i="26"/>
  <c r="R137" i="26" s="1"/>
  <c r="P139" i="26" l="1"/>
  <c r="N140" i="26"/>
  <c r="O139" i="26"/>
  <c r="Q138" i="26"/>
  <c r="R138" i="26" s="1"/>
  <c r="N141" i="26" l="1"/>
  <c r="P140" i="26"/>
  <c r="O140" i="26"/>
  <c r="Q139" i="26"/>
  <c r="R139" i="26" s="1"/>
  <c r="Q140" i="26" l="1"/>
  <c r="R140" i="26" s="1"/>
  <c r="O141" i="26"/>
  <c r="N142" i="26"/>
  <c r="P141" i="26"/>
  <c r="Q141" i="26" s="1"/>
  <c r="R141" i="26" s="1"/>
  <c r="P142" i="26" l="1"/>
  <c r="N143" i="26"/>
  <c r="O142" i="26"/>
  <c r="P143" i="26" l="1"/>
  <c r="N144" i="26"/>
  <c r="O143" i="26"/>
  <c r="Q142" i="26"/>
  <c r="R142" i="26" s="1"/>
  <c r="N145" i="26" l="1"/>
  <c r="P144" i="26"/>
  <c r="O144" i="26"/>
  <c r="Q143" i="26"/>
  <c r="R143" i="26" s="1"/>
  <c r="Q144" i="26" l="1"/>
  <c r="R144" i="26" s="1"/>
  <c r="P145" i="26"/>
  <c r="N146" i="26"/>
  <c r="O145" i="26"/>
  <c r="P146" i="26" l="1"/>
  <c r="N147" i="26"/>
  <c r="O146" i="26"/>
  <c r="Q145" i="26"/>
  <c r="R145" i="26" s="1"/>
  <c r="P147" i="26" l="1"/>
  <c r="O147" i="26"/>
  <c r="N148" i="26"/>
  <c r="Q146" i="26"/>
  <c r="R146" i="26" s="1"/>
  <c r="N149" i="26" l="1"/>
  <c r="P148" i="26"/>
  <c r="O148" i="26"/>
  <c r="Q147" i="26"/>
  <c r="R147" i="26" s="1"/>
  <c r="Q148" i="26" l="1"/>
  <c r="R148" i="26" s="1"/>
  <c r="P149" i="26"/>
  <c r="N150" i="26"/>
  <c r="O149" i="26"/>
  <c r="N151" i="26" l="1"/>
  <c r="P150" i="26"/>
  <c r="O150" i="26"/>
  <c r="Q149" i="26"/>
  <c r="R149" i="26" s="1"/>
  <c r="Q150" i="26" l="1"/>
  <c r="R150" i="26" s="1"/>
  <c r="O151" i="26"/>
  <c r="N152" i="26"/>
  <c r="P151" i="26"/>
  <c r="Q151" i="26" l="1"/>
  <c r="R151" i="26" s="1"/>
  <c r="N153" i="26"/>
  <c r="P152" i="26"/>
  <c r="O152" i="26"/>
  <c r="Q152" i="26" l="1"/>
  <c r="R152" i="26" s="1"/>
  <c r="N154" i="26"/>
  <c r="O153" i="26"/>
  <c r="P153" i="26"/>
  <c r="Q153" i="26" l="1"/>
  <c r="R153" i="26" s="1"/>
  <c r="N155" i="26"/>
  <c r="P154" i="26"/>
  <c r="O154" i="26"/>
  <c r="Q154" i="26" l="1"/>
  <c r="R154" i="26" s="1"/>
  <c r="O155" i="26"/>
  <c r="N156" i="26"/>
  <c r="P155" i="26"/>
  <c r="Q155" i="26" s="1"/>
  <c r="R155" i="26" s="1"/>
  <c r="P156" i="26" l="1"/>
  <c r="N157" i="26"/>
  <c r="O156" i="26"/>
  <c r="P157" i="26" l="1"/>
  <c r="N158" i="26"/>
  <c r="O157" i="26"/>
  <c r="Q156" i="26"/>
  <c r="R156" i="26" s="1"/>
  <c r="P158" i="26" l="1"/>
  <c r="O158" i="26"/>
  <c r="N159" i="26"/>
  <c r="Q157" i="26"/>
  <c r="R157" i="26" s="1"/>
  <c r="P159" i="26" l="1"/>
  <c r="O159" i="26"/>
  <c r="N160" i="26"/>
  <c r="Q158" i="26"/>
  <c r="R158" i="26" s="1"/>
  <c r="P160" i="26" l="1"/>
  <c r="O160" i="26"/>
  <c r="N161" i="26"/>
  <c r="Q159" i="26"/>
  <c r="R159" i="26" s="1"/>
  <c r="N162" i="26" l="1"/>
  <c r="P161" i="26"/>
  <c r="O161" i="26"/>
  <c r="Q160" i="26"/>
  <c r="R160" i="26" s="1"/>
  <c r="Q161" i="26" l="1"/>
  <c r="R161" i="26" s="1"/>
  <c r="O162" i="26"/>
  <c r="P162" i="26"/>
  <c r="N163" i="26"/>
  <c r="Q162" i="26" l="1"/>
  <c r="R162" i="26" s="1"/>
  <c r="N164" i="26"/>
  <c r="P163" i="26"/>
  <c r="O163" i="26"/>
  <c r="Q163" i="26" l="1"/>
  <c r="R163" i="26" s="1"/>
  <c r="O164" i="26"/>
  <c r="N165" i="26"/>
  <c r="P164" i="26"/>
  <c r="Q164" i="26" s="1"/>
  <c r="R164" i="26" s="1"/>
  <c r="N166" i="26" l="1"/>
  <c r="P165" i="26"/>
  <c r="O165" i="26"/>
  <c r="Q165" i="26" l="1"/>
  <c r="R165" i="26" s="1"/>
  <c r="N167" i="26"/>
  <c r="O166" i="26"/>
  <c r="P166" i="26"/>
  <c r="Q166" i="26" l="1"/>
  <c r="R166" i="26" s="1"/>
  <c r="N168" i="26"/>
  <c r="P167" i="26"/>
  <c r="O167" i="26"/>
  <c r="Q167" i="26" l="1"/>
  <c r="R167" i="26" s="1"/>
  <c r="N169" i="26"/>
  <c r="P168" i="26"/>
  <c r="O168" i="26"/>
  <c r="Q168" i="26" l="1"/>
  <c r="R168" i="26" s="1"/>
  <c r="P169" i="26"/>
  <c r="O169" i="26"/>
  <c r="N170" i="26"/>
  <c r="P170" i="26" l="1"/>
  <c r="N171" i="26"/>
  <c r="O170" i="26"/>
  <c r="Q169" i="26"/>
  <c r="R169" i="26" s="1"/>
  <c r="P171" i="26" l="1"/>
  <c r="O171" i="26"/>
  <c r="O22" i="26" s="1"/>
  <c r="Q170" i="26"/>
  <c r="R170" i="26" s="1"/>
  <c r="Q171" i="26" l="1"/>
  <c r="P22" i="26"/>
  <c r="R171" i="26" l="1"/>
  <c r="R22" i="26" s="1"/>
  <c r="AC17" i="26" s="1"/>
  <c r="AC16" i="26" s="1"/>
  <c r="Q22" i="26"/>
  <c r="L38" i="27" l="1"/>
  <c r="F38" i="27"/>
  <c r="G38" i="27"/>
  <c r="M38" i="27"/>
  <c r="K38" i="27"/>
  <c r="F41" i="29"/>
  <c r="F41" i="31"/>
  <c r="F41" i="30"/>
  <c r="G37" i="28"/>
  <c r="E58" i="9"/>
  <c r="AC76" i="26" s="1"/>
  <c r="E58" i="6"/>
  <c r="AC73" i="26" s="1"/>
  <c r="E58" i="20"/>
  <c r="AC87" i="26" s="1"/>
  <c r="G33" i="25"/>
  <c r="E58" i="11"/>
  <c r="E58" i="14"/>
  <c r="AC81" i="26" s="1"/>
  <c r="E58" i="13"/>
  <c r="AC80" i="26" s="1"/>
  <c r="E58" i="12"/>
  <c r="AC79" i="26" s="1"/>
  <c r="E58" i="21"/>
  <c r="AC88" i="26" s="1"/>
  <c r="E58" i="22"/>
  <c r="AC89" i="26" s="1"/>
  <c r="E58" i="7"/>
  <c r="AC74" i="26" s="1"/>
  <c r="E58" i="5"/>
  <c r="AC72" i="26" s="1"/>
  <c r="E58" i="15"/>
  <c r="AC82" i="26" s="1"/>
  <c r="E58" i="1"/>
  <c r="AC71" i="26" s="1"/>
  <c r="E58" i="17"/>
  <c r="AC84" i="26" s="1"/>
  <c r="E58" i="23"/>
  <c r="AC90" i="26" s="1"/>
  <c r="E58" i="8"/>
  <c r="AC75" i="26" s="1"/>
  <c r="E58" i="18"/>
  <c r="AC85" i="26" s="1"/>
  <c r="E58" i="16"/>
  <c r="AC83" i="26" s="1"/>
  <c r="E58" i="10"/>
  <c r="AC77" i="26" s="1"/>
  <c r="E58" i="19"/>
  <c r="AC86" i="26" s="1"/>
  <c r="AC78" i="26"/>
  <c r="G41" i="31" l="1"/>
  <c r="AC64" i="26"/>
  <c r="G41" i="30"/>
  <c r="AC65" i="26"/>
  <c r="G41" i="29"/>
  <c r="AC66" i="26"/>
  <c r="AC22" i="26" s="1"/>
  <c r="AC91" i="26" s="1"/>
  <c r="N38" i="27"/>
  <c r="O38" i="27"/>
  <c r="AC68" i="26"/>
  <c r="I37" i="28"/>
  <c r="I33" i="25"/>
  <c r="AC67" i="26"/>
  <c r="AC69" i="26"/>
  <c r="E41" i="4"/>
  <c r="E40" i="4"/>
  <c r="E39" i="4"/>
  <c r="E38" i="4"/>
  <c r="E37" i="4"/>
  <c r="E35" i="4"/>
  <c r="E31" i="10"/>
  <c r="AA77" i="26" s="1"/>
  <c r="E31" i="21"/>
  <c r="AA88" i="26" s="1"/>
  <c r="E31" i="5"/>
  <c r="AA72" i="26" s="1"/>
  <c r="E31" i="6"/>
  <c r="AA73" i="26" s="1"/>
  <c r="E31" i="7"/>
  <c r="AA74" i="26" s="1"/>
  <c r="E31" i="8"/>
  <c r="AA75" i="26" s="1"/>
  <c r="F36" i="9"/>
  <c r="F36" i="10"/>
  <c r="F36" i="11"/>
  <c r="F36" i="12"/>
  <c r="E31" i="13"/>
  <c r="AA80" i="26" s="1"/>
  <c r="E31" i="14"/>
  <c r="AA81" i="26" s="1"/>
  <c r="E31" i="15"/>
  <c r="AA82" i="26" s="1"/>
  <c r="E31" i="16"/>
  <c r="AA83" i="26" s="1"/>
  <c r="E31" i="17"/>
  <c r="AA84" i="26" s="1"/>
  <c r="E31" i="18"/>
  <c r="AA85" i="26" s="1"/>
  <c r="F36" i="19"/>
  <c r="F36" i="20"/>
  <c r="E31" i="22"/>
  <c r="AA89" i="26" s="1"/>
  <c r="E31" i="23"/>
  <c r="AA90" i="26" s="1"/>
  <c r="F36" i="1"/>
  <c r="F36" i="5"/>
  <c r="F36" i="13"/>
  <c r="F36" i="14"/>
  <c r="F36" i="15"/>
  <c r="F36" i="16"/>
  <c r="F36" i="21"/>
  <c r="F36" i="22"/>
  <c r="E31" i="19" l="1"/>
  <c r="AA86" i="26" s="1"/>
  <c r="F36" i="17"/>
  <c r="E31" i="20"/>
  <c r="AA87" i="26" s="1"/>
  <c r="F36" i="23"/>
  <c r="F36" i="7"/>
  <c r="E31" i="12"/>
  <c r="AA79" i="26" s="1"/>
  <c r="E31" i="11"/>
  <c r="AA78" i="26" s="1"/>
  <c r="E31" i="9"/>
  <c r="AA76" i="26" s="1"/>
  <c r="F36" i="18"/>
  <c r="F36" i="8"/>
  <c r="F36" i="6"/>
  <c r="E36" i="4"/>
  <c r="E31" i="1"/>
  <c r="AA71" i="26" s="1"/>
  <c r="F42" i="1"/>
  <c r="F41" i="1"/>
  <c r="F40" i="1"/>
  <c r="F39" i="1"/>
  <c r="F38" i="1"/>
  <c r="F42" i="5"/>
  <c r="F41" i="5"/>
  <c r="F40" i="5"/>
  <c r="F39" i="5"/>
  <c r="F38" i="5"/>
  <c r="F42" i="6"/>
  <c r="F41" i="6"/>
  <c r="F40" i="6"/>
  <c r="F39" i="6"/>
  <c r="F38" i="6"/>
  <c r="F42" i="7"/>
  <c r="F41" i="7"/>
  <c r="F40" i="7"/>
  <c r="F39" i="7"/>
  <c r="F38" i="7"/>
  <c r="F42" i="8"/>
  <c r="F41" i="8"/>
  <c r="F40" i="8"/>
  <c r="F39" i="8"/>
  <c r="F38" i="8"/>
  <c r="F42" i="9"/>
  <c r="F41" i="9"/>
  <c r="F40" i="9"/>
  <c r="F39" i="9"/>
  <c r="F38" i="9"/>
  <c r="F42" i="10"/>
  <c r="F41" i="10"/>
  <c r="F40" i="10"/>
  <c r="F39" i="10"/>
  <c r="F38" i="10"/>
  <c r="F42" i="11"/>
  <c r="F41" i="11"/>
  <c r="F40" i="11"/>
  <c r="F39" i="11"/>
  <c r="F38" i="11"/>
  <c r="F42" i="12"/>
  <c r="F41" i="12"/>
  <c r="F40" i="12"/>
  <c r="F39" i="12"/>
  <c r="F38" i="12"/>
  <c r="F42" i="13"/>
  <c r="F41" i="13"/>
  <c r="F40" i="13"/>
  <c r="F39" i="13"/>
  <c r="F38" i="13"/>
  <c r="F42" i="14"/>
  <c r="F41" i="14"/>
  <c r="F40" i="14"/>
  <c r="F39" i="14"/>
  <c r="F38" i="14"/>
  <c r="F42" i="15"/>
  <c r="F41" i="15"/>
  <c r="F40" i="15"/>
  <c r="F39" i="15"/>
  <c r="F38" i="15"/>
  <c r="F42" i="16"/>
  <c r="F41" i="16"/>
  <c r="F40" i="16"/>
  <c r="F39" i="16"/>
  <c r="F38" i="16"/>
  <c r="F42" i="17"/>
  <c r="F41" i="17"/>
  <c r="F40" i="17"/>
  <c r="F39" i="17"/>
  <c r="F38" i="17"/>
  <c r="F42" i="18"/>
  <c r="F41" i="18"/>
  <c r="F40" i="18"/>
  <c r="F39" i="18"/>
  <c r="F38" i="18"/>
  <c r="F42" i="19"/>
  <c r="F41" i="19"/>
  <c r="F40" i="19"/>
  <c r="F39" i="19"/>
  <c r="F38" i="19"/>
  <c r="F42" i="20"/>
  <c r="F41" i="20"/>
  <c r="F40" i="20"/>
  <c r="F39" i="20"/>
  <c r="F38" i="20"/>
  <c r="F42" i="21"/>
  <c r="F41" i="21"/>
  <c r="F40" i="21"/>
  <c r="F39" i="21"/>
  <c r="F38" i="21"/>
  <c r="F42" i="22"/>
  <c r="F41" i="22"/>
  <c r="F40" i="22"/>
  <c r="F39" i="22"/>
  <c r="F38" i="22"/>
  <c r="F42" i="23"/>
  <c r="F41" i="23"/>
  <c r="F40" i="23"/>
  <c r="F39" i="23"/>
  <c r="F38" i="23"/>
  <c r="E46" i="4"/>
  <c r="D46" i="4"/>
  <c r="E45" i="4"/>
  <c r="D45" i="4"/>
  <c r="F31" i="16"/>
  <c r="F52" i="16" s="1"/>
  <c r="F31" i="17"/>
  <c r="F52" i="17" s="1"/>
  <c r="F31" i="19"/>
  <c r="F52" i="19" s="1"/>
  <c r="F31" i="23"/>
  <c r="F52" i="23" s="1"/>
  <c r="F34" i="23"/>
  <c r="F34" i="22"/>
  <c r="F34" i="21"/>
  <c r="F34" i="20"/>
  <c r="F34" i="19"/>
  <c r="F34" i="18"/>
  <c r="F34" i="17"/>
  <c r="F34" i="16"/>
  <c r="F34" i="15"/>
  <c r="F34" i="14"/>
  <c r="F34" i="13"/>
  <c r="F34" i="12"/>
  <c r="F34" i="11"/>
  <c r="F34" i="10"/>
  <c r="F34" i="9"/>
  <c r="F34" i="8"/>
  <c r="F34" i="7"/>
  <c r="F34" i="6"/>
  <c r="F34" i="5"/>
  <c r="F34" i="1"/>
  <c r="E34" i="4"/>
  <c r="E43" i="4"/>
  <c r="E42" i="4"/>
  <c r="E33" i="4"/>
  <c r="E32" i="4"/>
  <c r="C77" i="23"/>
  <c r="F49" i="23"/>
  <c r="F48" i="23"/>
  <c r="F47" i="23"/>
  <c r="F46" i="23"/>
  <c r="F45" i="23"/>
  <c r="E44" i="23"/>
  <c r="D44" i="23"/>
  <c r="D50" i="23" s="1"/>
  <c r="F43" i="23"/>
  <c r="F37" i="23"/>
  <c r="F35" i="23"/>
  <c r="F33" i="23"/>
  <c r="F32" i="23"/>
  <c r="C12" i="23"/>
  <c r="C77" i="22"/>
  <c r="F49" i="22"/>
  <c r="F48" i="22"/>
  <c r="F47" i="22"/>
  <c r="F46" i="22"/>
  <c r="F45" i="22"/>
  <c r="E44" i="22"/>
  <c r="D44" i="22"/>
  <c r="D50" i="22" s="1"/>
  <c r="F43" i="22"/>
  <c r="F37" i="22"/>
  <c r="F35" i="22"/>
  <c r="F33" i="22"/>
  <c r="F32" i="22"/>
  <c r="F31" i="22"/>
  <c r="F52" i="22" s="1"/>
  <c r="C12" i="22"/>
  <c r="C77" i="21"/>
  <c r="F49" i="21"/>
  <c r="F48" i="21"/>
  <c r="F47" i="21"/>
  <c r="F46" i="21"/>
  <c r="F45" i="21"/>
  <c r="E44" i="21"/>
  <c r="D44" i="21"/>
  <c r="F43" i="21"/>
  <c r="F37" i="21"/>
  <c r="F35" i="21"/>
  <c r="F33" i="21"/>
  <c r="F32" i="21"/>
  <c r="F31" i="21"/>
  <c r="F52" i="21" s="1"/>
  <c r="C12" i="21"/>
  <c r="C77" i="20"/>
  <c r="F49" i="20"/>
  <c r="F48" i="20"/>
  <c r="F47" i="20"/>
  <c r="F46" i="20"/>
  <c r="F45" i="20"/>
  <c r="E44" i="20"/>
  <c r="D44" i="20"/>
  <c r="D50" i="20" s="1"/>
  <c r="F43" i="20"/>
  <c r="F37" i="20"/>
  <c r="F35" i="20"/>
  <c r="F33" i="20"/>
  <c r="F32" i="20"/>
  <c r="F31" i="20"/>
  <c r="F52" i="20" s="1"/>
  <c r="C12" i="20"/>
  <c r="C77" i="19"/>
  <c r="F49" i="19"/>
  <c r="F48" i="19"/>
  <c r="F47" i="19"/>
  <c r="F46" i="19"/>
  <c r="F45" i="19"/>
  <c r="E44" i="19"/>
  <c r="D44" i="19"/>
  <c r="D50" i="19" s="1"/>
  <c r="F43" i="19"/>
  <c r="F37" i="19"/>
  <c r="F35" i="19"/>
  <c r="F33" i="19"/>
  <c r="F32" i="19"/>
  <c r="C12" i="19"/>
  <c r="C77" i="18"/>
  <c r="F49" i="18"/>
  <c r="F48" i="18"/>
  <c r="F47" i="18"/>
  <c r="F46" i="18"/>
  <c r="F45" i="18"/>
  <c r="E44" i="18"/>
  <c r="D44" i="18"/>
  <c r="D50" i="18" s="1"/>
  <c r="F43" i="18"/>
  <c r="F37" i="18"/>
  <c r="F35" i="18"/>
  <c r="F33" i="18"/>
  <c r="F32" i="18"/>
  <c r="F31" i="18"/>
  <c r="F52" i="18" s="1"/>
  <c r="C12" i="18"/>
  <c r="C77" i="17"/>
  <c r="F49" i="17"/>
  <c r="F48" i="17"/>
  <c r="F47" i="17"/>
  <c r="F46" i="17"/>
  <c r="F45" i="17"/>
  <c r="E44" i="17"/>
  <c r="D44" i="17"/>
  <c r="D50" i="17" s="1"/>
  <c r="F43" i="17"/>
  <c r="F37" i="17"/>
  <c r="F35" i="17"/>
  <c r="F33" i="17"/>
  <c r="F32" i="17"/>
  <c r="C12" i="17"/>
  <c r="C77" i="16"/>
  <c r="F49" i="16"/>
  <c r="F48" i="16"/>
  <c r="F47" i="16"/>
  <c r="F46" i="16"/>
  <c r="F45" i="16"/>
  <c r="E44" i="16"/>
  <c r="D44" i="16"/>
  <c r="D50" i="16" s="1"/>
  <c r="F43" i="16"/>
  <c r="F37" i="16"/>
  <c r="F35" i="16"/>
  <c r="F33" i="16"/>
  <c r="F32" i="16"/>
  <c r="C12" i="16"/>
  <c r="C77" i="15"/>
  <c r="F49" i="15"/>
  <c r="F48" i="15"/>
  <c r="F47" i="15"/>
  <c r="F46" i="15"/>
  <c r="F45" i="15"/>
  <c r="E44" i="15"/>
  <c r="D44" i="15"/>
  <c r="D50" i="15" s="1"/>
  <c r="F43" i="15"/>
  <c r="F37" i="15"/>
  <c r="F35" i="15"/>
  <c r="F33" i="15"/>
  <c r="F32" i="15"/>
  <c r="F31" i="15"/>
  <c r="F52" i="15" s="1"/>
  <c r="C12" i="15"/>
  <c r="C77" i="14"/>
  <c r="F49" i="14"/>
  <c r="F48" i="14"/>
  <c r="F47" i="14"/>
  <c r="F46" i="14"/>
  <c r="F45" i="14"/>
  <c r="E44" i="14"/>
  <c r="D44" i="14"/>
  <c r="F43" i="14"/>
  <c r="F37" i="14"/>
  <c r="F35" i="14"/>
  <c r="F33" i="14"/>
  <c r="F32" i="14"/>
  <c r="C12" i="14"/>
  <c r="AA69" i="26" l="1"/>
  <c r="AA91" i="26" s="1"/>
  <c r="F36" i="4"/>
  <c r="F39" i="4"/>
  <c r="F42" i="4"/>
  <c r="F41" i="4"/>
  <c r="F38" i="4"/>
  <c r="F40" i="4"/>
  <c r="F34" i="4"/>
  <c r="F44" i="21"/>
  <c r="K85" i="14"/>
  <c r="K86" i="14" s="1"/>
  <c r="K85" i="23"/>
  <c r="K86" i="23" s="1"/>
  <c r="E50" i="18"/>
  <c r="F50" i="18" s="1"/>
  <c r="F44" i="22"/>
  <c r="K85" i="18"/>
  <c r="K86" i="18" s="1"/>
  <c r="K85" i="22"/>
  <c r="K86" i="22" s="1"/>
  <c r="K85" i="17"/>
  <c r="K86" i="17" s="1"/>
  <c r="K85" i="19"/>
  <c r="K86" i="19" s="1"/>
  <c r="K85" i="16"/>
  <c r="K86" i="16" s="1"/>
  <c r="K85" i="20"/>
  <c r="K86" i="20" s="1"/>
  <c r="K85" i="21"/>
  <c r="K86" i="21" s="1"/>
  <c r="F44" i="18"/>
  <c r="E50" i="22"/>
  <c r="F50" i="22" s="1"/>
  <c r="E50" i="14"/>
  <c r="F44" i="14"/>
  <c r="K85" i="15"/>
  <c r="K86" i="15" s="1"/>
  <c r="E50" i="15"/>
  <c r="F50" i="15" s="1"/>
  <c r="F44" i="19"/>
  <c r="F44" i="16"/>
  <c r="F44" i="17"/>
  <c r="E50" i="23"/>
  <c r="F50" i="23" s="1"/>
  <c r="F44" i="20"/>
  <c r="F44" i="23"/>
  <c r="F44" i="15"/>
  <c r="E53" i="23"/>
  <c r="E53" i="22"/>
  <c r="D50" i="21"/>
  <c r="E50" i="21"/>
  <c r="E53" i="21"/>
  <c r="E50" i="20"/>
  <c r="F50" i="20" s="1"/>
  <c r="E53" i="20"/>
  <c r="F54" i="20" s="1"/>
  <c r="E50" i="19"/>
  <c r="F50" i="19" s="1"/>
  <c r="E53" i="19"/>
  <c r="F54" i="19" s="1"/>
  <c r="E53" i="18"/>
  <c r="E50" i="17"/>
  <c r="F50" i="17" s="1"/>
  <c r="E53" i="17"/>
  <c r="E50" i="16"/>
  <c r="F50" i="16" s="1"/>
  <c r="E53" i="16"/>
  <c r="E53" i="15"/>
  <c r="E53" i="14"/>
  <c r="E54" i="14" s="1"/>
  <c r="E56" i="14" s="1"/>
  <c r="N58" i="14" s="1"/>
  <c r="F31" i="14"/>
  <c r="F52" i="14" s="1"/>
  <c r="D50" i="14"/>
  <c r="C77" i="13"/>
  <c r="F49" i="13"/>
  <c r="F48" i="13"/>
  <c r="F47" i="13"/>
  <c r="F46" i="13"/>
  <c r="F45" i="13"/>
  <c r="E44" i="13"/>
  <c r="D44" i="13"/>
  <c r="D50" i="13" s="1"/>
  <c r="F43" i="13"/>
  <c r="F37" i="13"/>
  <c r="F35" i="13"/>
  <c r="F33" i="13"/>
  <c r="F32" i="13"/>
  <c r="F31" i="13"/>
  <c r="F52" i="13" s="1"/>
  <c r="C12" i="13"/>
  <c r="C77" i="12"/>
  <c r="F49" i="12"/>
  <c r="F48" i="12"/>
  <c r="F47" i="12"/>
  <c r="F46" i="12"/>
  <c r="F45" i="12"/>
  <c r="E44" i="12"/>
  <c r="D44" i="12"/>
  <c r="F43" i="12"/>
  <c r="F37" i="12"/>
  <c r="F35" i="12"/>
  <c r="F33" i="12"/>
  <c r="F32" i="12"/>
  <c r="F31" i="12"/>
  <c r="F52" i="12" s="1"/>
  <c r="C12" i="12"/>
  <c r="C77" i="11"/>
  <c r="F49" i="11"/>
  <c r="F48" i="11"/>
  <c r="F47" i="11"/>
  <c r="F46" i="11"/>
  <c r="F45" i="11"/>
  <c r="E44" i="11"/>
  <c r="D44" i="11"/>
  <c r="D50" i="11" s="1"/>
  <c r="F43" i="11"/>
  <c r="F37" i="11"/>
  <c r="F35" i="11"/>
  <c r="F33" i="11"/>
  <c r="F32" i="11"/>
  <c r="F31" i="11"/>
  <c r="F52" i="11" s="1"/>
  <c r="C12" i="11"/>
  <c r="C77" i="10"/>
  <c r="F49" i="10"/>
  <c r="F48" i="10"/>
  <c r="F47" i="10"/>
  <c r="F46" i="10"/>
  <c r="F45" i="10"/>
  <c r="E44" i="10"/>
  <c r="D44" i="10"/>
  <c r="F43" i="10"/>
  <c r="F37" i="10"/>
  <c r="F35" i="10"/>
  <c r="F33" i="10"/>
  <c r="F32" i="10"/>
  <c r="F31" i="10"/>
  <c r="F52" i="10" s="1"/>
  <c r="C12" i="10"/>
  <c r="C77" i="9"/>
  <c r="F49" i="9"/>
  <c r="F48" i="9"/>
  <c r="F47" i="9"/>
  <c r="F46" i="9"/>
  <c r="F45" i="9"/>
  <c r="E44" i="9"/>
  <c r="D44" i="9"/>
  <c r="D50" i="9" s="1"/>
  <c r="F43" i="9"/>
  <c r="F37" i="9"/>
  <c r="F35" i="9"/>
  <c r="F33" i="9"/>
  <c r="F32" i="9"/>
  <c r="F31" i="9"/>
  <c r="F52" i="9" s="1"/>
  <c r="C12" i="9"/>
  <c r="C77" i="8"/>
  <c r="F49" i="8"/>
  <c r="F48" i="8"/>
  <c r="F47" i="8"/>
  <c r="F46" i="8"/>
  <c r="F45" i="8"/>
  <c r="E44" i="8"/>
  <c r="D44" i="8"/>
  <c r="D50" i="8" s="1"/>
  <c r="F43" i="8"/>
  <c r="F37" i="8"/>
  <c r="F35" i="8"/>
  <c r="F33" i="8"/>
  <c r="F32" i="8"/>
  <c r="F31" i="8"/>
  <c r="F52" i="8" s="1"/>
  <c r="C12" i="8"/>
  <c r="C77" i="7"/>
  <c r="F49" i="7"/>
  <c r="F48" i="7"/>
  <c r="F47" i="7"/>
  <c r="F46" i="7"/>
  <c r="F45" i="7"/>
  <c r="E44" i="7"/>
  <c r="D44" i="7"/>
  <c r="D50" i="7" s="1"/>
  <c r="F43" i="7"/>
  <c r="F37" i="7"/>
  <c r="F35" i="7"/>
  <c r="F33" i="7"/>
  <c r="F32" i="7"/>
  <c r="F31" i="7"/>
  <c r="F52" i="7" s="1"/>
  <c r="C12" i="7"/>
  <c r="C77" i="6"/>
  <c r="F49" i="6"/>
  <c r="F48" i="6"/>
  <c r="F47" i="6"/>
  <c r="F46" i="6"/>
  <c r="F45" i="6"/>
  <c r="E44" i="6"/>
  <c r="D44" i="6"/>
  <c r="F43" i="6"/>
  <c r="F37" i="6"/>
  <c r="F35" i="6"/>
  <c r="F33" i="6"/>
  <c r="F32" i="6"/>
  <c r="F31" i="6"/>
  <c r="F52" i="6" s="1"/>
  <c r="C12" i="6"/>
  <c r="C77" i="5"/>
  <c r="F49" i="5"/>
  <c r="F48" i="5"/>
  <c r="F47" i="5"/>
  <c r="F46" i="5"/>
  <c r="F45" i="5"/>
  <c r="E44" i="5"/>
  <c r="D44" i="5"/>
  <c r="D50" i="5" s="1"/>
  <c r="F43" i="5"/>
  <c r="F37" i="5"/>
  <c r="F35" i="5"/>
  <c r="F33" i="5"/>
  <c r="F32" i="5"/>
  <c r="C12" i="5"/>
  <c r="C12" i="1"/>
  <c r="C73" i="4"/>
  <c r="K81" i="4" s="1"/>
  <c r="K82" i="4" s="1"/>
  <c r="F49" i="4"/>
  <c r="F48" i="4"/>
  <c r="F47" i="4"/>
  <c r="F54" i="18" l="1"/>
  <c r="E54" i="18"/>
  <c r="E56" i="18" s="1"/>
  <c r="N58" i="18" s="1"/>
  <c r="F54" i="22"/>
  <c r="E54" i="22"/>
  <c r="E56" i="22" s="1"/>
  <c r="N58" i="22" s="1"/>
  <c r="E54" i="20"/>
  <c r="E56" i="20" s="1"/>
  <c r="N58" i="20" s="1"/>
  <c r="F54" i="16"/>
  <c r="E54" i="16"/>
  <c r="E56" i="16" s="1"/>
  <c r="N58" i="16" s="1"/>
  <c r="F54" i="21"/>
  <c r="E54" i="21"/>
  <c r="E56" i="21" s="1"/>
  <c r="N58" i="21" s="1"/>
  <c r="F54" i="17"/>
  <c r="E54" i="17"/>
  <c r="E56" i="17" s="1"/>
  <c r="N58" i="17" s="1"/>
  <c r="F54" i="23"/>
  <c r="E54" i="23"/>
  <c r="E56" i="23" s="1"/>
  <c r="N58" i="23" s="1"/>
  <c r="F54" i="15"/>
  <c r="E54" i="15"/>
  <c r="E56" i="15" s="1"/>
  <c r="N58" i="15" s="1"/>
  <c r="E54" i="19"/>
  <c r="E56" i="19" s="1"/>
  <c r="N58" i="19" s="1"/>
  <c r="F54" i="14"/>
  <c r="K85" i="13"/>
  <c r="K86" i="13" s="1"/>
  <c r="E53" i="5"/>
  <c r="E54" i="5" s="1"/>
  <c r="E56" i="5" s="1"/>
  <c r="N58" i="5" s="1"/>
  <c r="K85" i="9"/>
  <c r="K86" i="9" s="1"/>
  <c r="K85" i="7"/>
  <c r="K86" i="7" s="1"/>
  <c r="K85" i="10"/>
  <c r="K86" i="10" s="1"/>
  <c r="K85" i="8"/>
  <c r="K86" i="8" s="1"/>
  <c r="K85" i="12"/>
  <c r="K86" i="12" s="1"/>
  <c r="K85" i="11"/>
  <c r="K86" i="11" s="1"/>
  <c r="F44" i="5"/>
  <c r="F44" i="6"/>
  <c r="F44" i="12"/>
  <c r="F50" i="14"/>
  <c r="F44" i="8"/>
  <c r="E50" i="12"/>
  <c r="F44" i="11"/>
  <c r="E50" i="8"/>
  <c r="F50" i="8" s="1"/>
  <c r="E50" i="6"/>
  <c r="E50" i="7"/>
  <c r="F50" i="7" s="1"/>
  <c r="E50" i="13"/>
  <c r="F50" i="13" s="1"/>
  <c r="E50" i="5"/>
  <c r="F50" i="5" s="1"/>
  <c r="E50" i="9"/>
  <c r="F50" i="9" s="1"/>
  <c r="E50" i="10"/>
  <c r="K85" i="6"/>
  <c r="K86" i="6" s="1"/>
  <c r="F44" i="10"/>
  <c r="F50" i="21"/>
  <c r="F44" i="13"/>
  <c r="E53" i="13"/>
  <c r="D50" i="12"/>
  <c r="E53" i="12"/>
  <c r="E50" i="11"/>
  <c r="F50" i="11" s="1"/>
  <c r="E53" i="11"/>
  <c r="D50" i="10"/>
  <c r="E53" i="10"/>
  <c r="F44" i="9"/>
  <c r="E53" i="9"/>
  <c r="E53" i="8"/>
  <c r="F44" i="7"/>
  <c r="E53" i="7"/>
  <c r="E53" i="6"/>
  <c r="D50" i="6"/>
  <c r="K85" i="5"/>
  <c r="K86" i="5" s="1"/>
  <c r="F31" i="5"/>
  <c r="F53" i="4"/>
  <c r="E31" i="4"/>
  <c r="F54" i="12" l="1"/>
  <c r="E54" i="12"/>
  <c r="E56" i="12" s="1"/>
  <c r="N58" i="12" s="1"/>
  <c r="F54" i="11"/>
  <c r="E54" i="11"/>
  <c r="E56" i="11" s="1"/>
  <c r="N58" i="11" s="1"/>
  <c r="F54" i="7"/>
  <c r="E54" i="7"/>
  <c r="E56" i="7" s="1"/>
  <c r="N58" i="7" s="1"/>
  <c r="F54" i="9"/>
  <c r="E54" i="9"/>
  <c r="E56" i="9" s="1"/>
  <c r="N58" i="9" s="1"/>
  <c r="F54" i="8"/>
  <c r="E54" i="8"/>
  <c r="E56" i="8" s="1"/>
  <c r="N58" i="8" s="1"/>
  <c r="F54" i="6"/>
  <c r="E54" i="6"/>
  <c r="E56" i="6" s="1"/>
  <c r="N58" i="6" s="1"/>
  <c r="F54" i="13"/>
  <c r="E54" i="13"/>
  <c r="E56" i="13" s="1"/>
  <c r="N58" i="13" s="1"/>
  <c r="F54" i="10"/>
  <c r="E54" i="10"/>
  <c r="E56" i="10" s="1"/>
  <c r="N58" i="10" s="1"/>
  <c r="F50" i="10"/>
  <c r="F52" i="5"/>
  <c r="F54" i="5" s="1"/>
  <c r="F50" i="6"/>
  <c r="F50" i="12"/>
  <c r="C77" i="1"/>
  <c r="E53" i="1" s="1"/>
  <c r="E54" i="1" s="1"/>
  <c r="E56" i="1" s="1"/>
  <c r="N58" i="1" s="1"/>
  <c r="K85" i="1" l="1"/>
  <c r="K86" i="1" s="1"/>
  <c r="F43" i="1"/>
  <c r="F43" i="4" s="1"/>
  <c r="F49" i="1"/>
  <c r="F48" i="1"/>
  <c r="F47" i="1"/>
  <c r="F46" i="4" s="1"/>
  <c r="F46" i="1"/>
  <c r="F45" i="4" s="1"/>
  <c r="F45" i="1"/>
  <c r="F37" i="1"/>
  <c r="F37" i="4" s="1"/>
  <c r="F35" i="1"/>
  <c r="F35" i="4" s="1"/>
  <c r="F33" i="1"/>
  <c r="F33" i="4" s="1"/>
  <c r="F32" i="1"/>
  <c r="F32" i="4" s="1"/>
  <c r="F31" i="1"/>
  <c r="F52" i="1" s="1"/>
  <c r="D44" i="1"/>
  <c r="D44" i="4" s="1"/>
  <c r="E44" i="1"/>
  <c r="E44" i="4" s="1"/>
  <c r="D50" i="1" l="1"/>
  <c r="D50" i="4" s="1"/>
  <c r="F54" i="1"/>
  <c r="F54" i="4" s="1"/>
  <c r="F31" i="4"/>
  <c r="F52" i="4" s="1"/>
  <c r="F44" i="1"/>
  <c r="F44" i="4" s="1"/>
  <c r="E50" i="1"/>
  <c r="F50" i="1" l="1"/>
  <c r="F50" i="4" s="1"/>
  <c r="E50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60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B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C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D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E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F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0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1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2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3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4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60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5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6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7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8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9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A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B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C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60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X84" authorId="0" shapeId="0" xr:uid="{00000000-0006-0000-0500-000001000000}">
      <text>
        <r>
          <rPr>
            <sz val="9"/>
            <color indexed="81"/>
            <rFont val="Tahoma"/>
            <family val="2"/>
          </rPr>
          <t xml:space="preserve">Dla przedziału &lt;50;400) - jednostkowe nakłady na instalację referencyjną stałe jak dla wartości 50 GWh/r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R81" authorId="0" shapeId="0" xr:uid="{00000000-0006-0000-0600-000001000000}">
      <text>
        <r>
          <rPr>
            <sz val="9"/>
            <color indexed="81"/>
            <rFont val="Tahoma"/>
            <family val="2"/>
          </rPr>
          <t xml:space="preserve">Dla przedziału &lt;50;400) - jednostkowe nakłady na instalację referencyjną stałe jak dla wartości 50 GWh/r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R85" authorId="0" shapeId="0" xr:uid="{00000000-0006-0000-0700-000001000000}">
      <text>
        <r>
          <rPr>
            <sz val="9"/>
            <color indexed="81"/>
            <rFont val="Tahoma"/>
            <family val="2"/>
          </rPr>
          <t xml:space="preserve">Dla przedziału &lt;50;400) - jednostkowe nakłady na instalację referencyjną stałe jak dla wartości 50 GWh/r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3" authorId="0" shapeId="0" xr:uid="{00000000-0006-0000-08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9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A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sharedStrings.xml><?xml version="1.0" encoding="utf-8"?>
<sst xmlns="http://schemas.openxmlformats.org/spreadsheetml/2006/main" count="5020" uniqueCount="404">
  <si>
    <t>Tytuł projektu:</t>
  </si>
  <si>
    <t>Wyszczególnienie</t>
  </si>
  <si>
    <t>Razem</t>
  </si>
  <si>
    <t>1.1</t>
  </si>
  <si>
    <t>1.2</t>
  </si>
  <si>
    <t>1.3</t>
  </si>
  <si>
    <t>1.4</t>
  </si>
  <si>
    <t>1.5</t>
  </si>
  <si>
    <t>Wartości niematerialne i prawne</t>
  </si>
  <si>
    <t>2.1</t>
  </si>
  <si>
    <t>2.2</t>
  </si>
  <si>
    <t>2.3</t>
  </si>
  <si>
    <t>Informacja i promocja</t>
  </si>
  <si>
    <t>2.4</t>
  </si>
  <si>
    <t>………………..</t>
  </si>
  <si>
    <t>2.5</t>
  </si>
  <si>
    <t>Suma kosztów inwestycji</t>
  </si>
  <si>
    <t>Wielkość przedsiębiorstwa:</t>
  </si>
  <si>
    <t>dolnośląskie</t>
  </si>
  <si>
    <t>kujawsko-pomorskie</t>
  </si>
  <si>
    <t>lubelskie</t>
  </si>
  <si>
    <t>lubuskie</t>
  </si>
  <si>
    <t>łódzkie</t>
  </si>
  <si>
    <t>małopolskie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</si>
  <si>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</si>
  <si>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</si>
  <si>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</si>
  <si>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</si>
  <si>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</si>
  <si>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</si>
  <si>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</si>
  <si>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</si>
  <si>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</si>
  <si>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duże</t>
  </si>
  <si>
    <t>średnie</t>
  </si>
  <si>
    <t>małe</t>
  </si>
  <si>
    <t xml:space="preserve">Lokalizacja inwestycji: </t>
  </si>
  <si>
    <t>Lp.</t>
  </si>
  <si>
    <t>Nazwa Wnioskodawcy:</t>
  </si>
  <si>
    <t>Redukcja emisji zanieczyszczeń w stopniu wykraczającym ponad standardy ochrony środowiska UE</t>
  </si>
  <si>
    <t>Redukcja emisji zanieczyszczeń, w przypadku gdy nie zostały ustanowione standardy ochrony środowiska UE</t>
  </si>
  <si>
    <t>Inwestycje w zakresie remediacji, działań naprawczych lub rekultywacji zanieczyszczonych terenów</t>
  </si>
  <si>
    <t>Inwestycje w efektywny energetycznie system ciepłowniczy i chłodniczy - inwestycje w sieci</t>
  </si>
  <si>
    <t xml:space="preserve">Inwestycje w infrastrukturę energetyczną </t>
  </si>
  <si>
    <t>Badania środowiska</t>
  </si>
  <si>
    <t xml:space="preserve"> +msp+reg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</si>
  <si>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</si>
  <si>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</si>
  <si>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</si>
  <si>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</si>
  <si>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</si>
  <si>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</si>
  <si>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</si>
  <si>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</si>
  <si>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</si>
  <si>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</si>
  <si>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</si>
  <si>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Wcześniejsze dostosowanie do standardów ochrony środowiska UE - zakończenie inwestycji co najmniej 3 lata przed wejściem w życie standardów</t>
  </si>
  <si>
    <t>X</t>
  </si>
  <si>
    <t xml:space="preserve"> +msp</t>
  </si>
  <si>
    <t>Efektywność energetyczna</t>
  </si>
  <si>
    <t>Wysokosprawna kogeneracja</t>
  </si>
  <si>
    <t xml:space="preserve">Odnawialne źródła energii lub produkcja zrównoważonych biopaliw </t>
  </si>
  <si>
    <t>Recykling lub ponowne użycie odpadów wytwarzanych przez inne przedsiębiorstwa</t>
  </si>
  <si>
    <t>Przeznaczenie pomocy:</t>
  </si>
  <si>
    <t>Zarządzanie procesem inwestycyjnym, w tym nadzór nad robotami budowlanymi</t>
  </si>
  <si>
    <t>Inne opłaty i obciążenia bezpośrednio związane z realizacją projektu inwestycyjnego</t>
  </si>
  <si>
    <t>Przygotowanie projektu - analizy, studium wykonalności, projekt inwestycyjny itp.</t>
  </si>
  <si>
    <t xml:space="preserve">Efektywny energetycznie system ciepłowniczy i chłodniczy - inwestycja w źródło </t>
  </si>
  <si>
    <t xml:space="preserve">średnie </t>
  </si>
  <si>
    <t>Wcześniejsze dostosowanie do standardów ochrony środowiska UE - zakończenie inwestycji  1-3 lata przed wejściem w życie standardów</t>
  </si>
  <si>
    <t>INSTRUKCJA</t>
  </si>
  <si>
    <t>rozporządzenia Komisji (UE) Nr 651/2014 z dnia 17 czerwca 2014 r. uznającego niektóre rodzaje pomocy za zgodne z rynkiem wewnętrznym w zastosowaniu art. 107 i 108 Traktatu</t>
  </si>
  <si>
    <t>https://www.gov.pl/web/nfosigw/kalkulatory-pomocy-publicznej</t>
  </si>
  <si>
    <t>mikro</t>
  </si>
  <si>
    <t>WOJ</t>
  </si>
  <si>
    <t>mazowieckie - region mazowiecki regionalny</t>
  </si>
  <si>
    <t>mazowieckie - region warszawski stołeczny</t>
  </si>
  <si>
    <t>region warszawski stoł.</t>
  </si>
  <si>
    <t>nie dotyczy</t>
  </si>
  <si>
    <t>Baranów</t>
  </si>
  <si>
    <t>Błonie</t>
  </si>
  <si>
    <t>Dąbrówka</t>
  </si>
  <si>
    <t>Dobre</t>
  </si>
  <si>
    <t>Góra Kalwaria</t>
  </si>
  <si>
    <t>Grodzisk Mazowiecki</t>
  </si>
  <si>
    <t>Jadów</t>
  </si>
  <si>
    <t>Jaktorów</t>
  </si>
  <si>
    <t>Kałuszyn</t>
  </si>
  <si>
    <t>Kampinos</t>
  </si>
  <si>
    <t>Kołbiel</t>
  </si>
  <si>
    <t>Latowicz</t>
  </si>
  <si>
    <t>Leoncin</t>
  </si>
  <si>
    <t>Leszno</t>
  </si>
  <si>
    <t>Mrozy</t>
  </si>
  <si>
    <t>Nasielsk</t>
  </si>
  <si>
    <t>Osieck</t>
  </si>
  <si>
    <t>Prażmów</t>
  </si>
  <si>
    <t>Serock</t>
  </si>
  <si>
    <t>Siennica</t>
  </si>
  <si>
    <t>Sobienie-Jeziory</t>
  </si>
  <si>
    <t>Strachówka</t>
  </si>
  <si>
    <t>Tarczyn</t>
  </si>
  <si>
    <t>Tłuszcz</t>
  </si>
  <si>
    <t xml:space="preserve">Zakroczym </t>
  </si>
  <si>
    <t>Żabia Wola</t>
  </si>
  <si>
    <t>inna gmina</t>
  </si>
  <si>
    <t>w przypadku regionu warszawskiego stołecznego:</t>
  </si>
  <si>
    <t xml:space="preserve"> - lokalizację inwestycji (województwo) - wybór z listy.  Województwo mazowieckie podzielone jest na dwa regiony: </t>
  </si>
  <si>
    <t xml:space="preserve">     - region warszawski stołeczny - obejmujący m.st. Warszawa wraz z powiatami: grodziskim, legionowskim, mińskim, 
       nowodworskim, otwockim, piaseczyńskim, pruszkowskim, warszawskim zachodnim i wołomińskim;</t>
  </si>
  <si>
    <t xml:space="preserve">     - region mazowiecki regionalny - obejmujący pozostałą część województwa mazowieckiego.</t>
  </si>
  <si>
    <t xml:space="preserve">    W przypadku lokalizacji inwestycji w regionie warszawskim stołecznym, należy dodatkowo (w kolejnym wierszu) 
    wybrać z listy właściwą gminę, a jeśli gminy nie ma na liście - wybrać "inna gmina". Jeśli inwestycja jest
    zlokalizowana poza regionem warszawskim stołecznym, należy wybrać "nie dotyczy".</t>
  </si>
  <si>
    <t>W przypadku pomocy służącej zwiększeniu efektywności energetycznej:</t>
  </si>
  <si>
    <t>budynków mieszkalnych,</t>
  </si>
  <si>
    <t xml:space="preserve"> a)</t>
  </si>
  <si>
    <t xml:space="preserve"> b)</t>
  </si>
  <si>
    <t xml:space="preserve"> c)</t>
  </si>
  <si>
    <t>budynków przeznaczonych do kształcenia lub świadczenia usług socjalnych,</t>
  </si>
  <si>
    <t>budynków przeznaczonych do prowadzenia działań związanych z administracją publiczną lub usługami wymiaru sprawiedliwości, policji lub straży pożarnej,</t>
  </si>
  <si>
    <t>zintegrowane miejscowe instalacje wytwarzające energię elektryczną lub ciepło ze źródeł odnawialnych,</t>
  </si>
  <si>
    <t>urządzenia do magazynowania energii wytworzonej przez miejscową instalację wytwarzającą energię ze źródeł odnawialnych,</t>
  </si>
  <si>
    <t>urządzenia i powiązaną infrastrukturę, wbudowane w konstrukcję budynku i służące do ładowania pojazdów elektrycznych użytkowników budynku,</t>
  </si>
  <si>
    <t xml:space="preserve"> d)</t>
  </si>
  <si>
    <t xml:space="preserve"> w których funkcje inne niż wymienione w lit. a-c zajmują mniej niż 35 % całkowitej wewnętrznej powierzchni budynku, do 
 kosztów kwalifikowalnych do pomocy na efektywność energetyczną można zaliczyć:</t>
  </si>
  <si>
    <t>inwestycje w cyfryzację budynku, w szczególności na rzecz zwiększenia jego gotowości do obsługi inteligentnych sieci. Mogą one obejmować okablowanie pasywne wewnątrz budynków lub okablowanie strukturalne na potrzeby sieci danych oraz – w razie potrzeby – dodatkową część sieci pasywnej znajdującą się na nieruchomości poza budynkiem. Wyłączone jest oprzewodowanie i okablowanie na potrzeby sieci danych poza nieruchomością.</t>
  </si>
  <si>
    <t>Wytwarzanie wodoru odnawialnego w procesie elektrolizy</t>
  </si>
  <si>
    <t>Audyty energetyczne (ex ante, ex post)</t>
  </si>
  <si>
    <t>Koszt scenariusza alternatywnego**</t>
  </si>
  <si>
    <t>metoda opisana przepisami art. 38 ust. 2 i 3 rozporządzenia Komisji (UE) nr 651/2014</t>
  </si>
  <si>
    <t>metoda opisana przepisami art. 38 ust. 2 i 8 rozporządzenia Komisji (UE) nr 651/2014</t>
  </si>
  <si>
    <t>intensywność "całkowita"</t>
  </si>
  <si>
    <t>intensywność "połowiczna"</t>
  </si>
  <si>
    <t xml:space="preserve">Wartość pomocy publicznej (EDB) wynikającą z wnioskowanej pożyczki z premią (umorzeniem) można wyliczyć za pomocą Kalkulatora EDB dostępnego na stronie:  </t>
  </si>
  <si>
    <t>Na tej podstawie Wnioskodawca może samodzielnie sprawdzić, czy wartość pomocy wynikająca z wnioskowanego dofinansowania nie przekracza maksymalnej wartości wyliczonej w poz. 7 tabeli.</t>
  </si>
  <si>
    <t xml:space="preserve">Zestawienie kosztów kwalifikujących się do pomocy wraz z wyliczeniem maksymalnej wartości pomocy publicznej 
- Pomoc na inwestycje wspierające efektywność energetyczną budynków </t>
  </si>
  <si>
    <t>Budynek:</t>
  </si>
  <si>
    <t>Czy inwestycja polega na instalacji lub wymianie tylko jednego rodzaju elementu budynku zgodnie z definicją w art. 2 pkt 9 dyrektywy 2010/31/UE</t>
  </si>
  <si>
    <t>TAK</t>
  </si>
  <si>
    <t>NIE</t>
  </si>
  <si>
    <t>Czy inwestycja jest podejmowana w celu spełnienia minimalnych norm charakterystyki energetycznej budynku, które kwalifikują się jako normy unijne i pomoc zostanie przyznana w okresie krótszym niż 18 miesięcy przed wejściem w życie norm unijnych?</t>
  </si>
  <si>
    <t>Koszty niekwalifikowalne do pomocy na efektywność energetyczną budynku</t>
  </si>
  <si>
    <t>Koszty należy wpisać w złotych, bez VAT (chyba że wnioskodawca nie ma możliwości odzyskania lub odliczenia VAT)</t>
  </si>
  <si>
    <t xml:space="preserve">W tabeli należy podać koszty dotyczące konkretnego budynku. </t>
  </si>
  <si>
    <r>
      <t xml:space="preserve">Koszt kwalifikujący się do objęcia pomocą na efektywność energetyczną budynku (poz. 1 </t>
    </r>
    <r>
      <rPr>
        <b/>
        <sz val="10"/>
        <rFont val="Symbol"/>
        <family val="1"/>
        <charset val="2"/>
      </rPr>
      <t>-</t>
    </r>
    <r>
      <rPr>
        <b/>
        <sz val="10"/>
        <rFont val="Arial"/>
        <family val="2"/>
        <charset val="238"/>
      </rPr>
      <t xml:space="preserve"> poz. 4)</t>
    </r>
  </si>
  <si>
    <t>Maksymalna intensywność pomocy na efektywność energetyczną budynku</t>
  </si>
  <si>
    <t>* Ograniczenia dotyczące kwalifikowalności kosztów:
    - kwalifikowalne mogą być tylko koszty poniesione po złożeniu wniosku o dofinansowanie,
    - kwalifikowalne mogą być tylko koszty, które jednocześnie kwalifikują się do dofinansowania w ramach danego naboru oraz kwalifikują się
      do pomocy na inwestycje wspierające efektywność energetyczną budynków.</t>
  </si>
  <si>
    <t>NIE DOTYCZY</t>
  </si>
  <si>
    <t>Jeśli tak, to czy inwestycja poprawia charakterystykę energetyczną budynku ponad poziom wynikający z minimalnych norm charakterystyki energetycznej, które kwalifikują się jako normy unijne?</t>
  </si>
  <si>
    <t>Czy inwestycja zostanie zakończona co najmniej 18 miesięcy przed wejściem w życie minimalnych norm charakterystyki energetycznej, które kwalifikują się jako normy unijne?</t>
  </si>
  <si>
    <t>Czy inwestycja prowadzi do poprawy efektywności energetycznej budynku mierzonej w odniesieniu do energii pierwotnej i wynoszącej co najmniej 40% w porównaniu z sytuacją sprzed inwestycji?</t>
  </si>
  <si>
    <t>Czy inwestycja jest podejmowana w celu spełnienia minimalnych norm charakterystyki energetycznej budynku, które kwalifikują się jako normy unijne (dotyczy przypadku gdy pomoc zostanie przyznana w okresie krótszym niż 18 miesięcy przed wejściem w życie norm unijnych)?</t>
  </si>
  <si>
    <t>Scenariuszy alternatywny, tj. inwestycja jaka zostałaby zrealizowana w danym budynku, gdyby dofinansowanie nie zostało przyznane</t>
  </si>
  <si>
    <t>Należy opisać zakres rzeczowy scenariusza alternatywnego oraz podać jego koszt. Jeśli zdaniem Wnioskodawcy scenariusz alternatywny jest zerowy, należy szczegółowo uzasadnić takie podejście.</t>
  </si>
  <si>
    <t>** W zakładce "scenariusz alternatywny" należy przedstawić opis scenariusza alternatywnego (tj. inwestycji jaka zostałaby zrealizowana w danym budynku, gdyby dofinansowanie nie zostało przyznane) oraz podać jego koszt.</t>
  </si>
  <si>
    <t xml:space="preserve"> - montaż zintegrowanych urządzeń wytwarzających na miejscu energię
   elektryczną, cieplną lub chłodniczą z odnawialnych źródeł energii </t>
  </si>
  <si>
    <t xml:space="preserve"> - połączenie z efektywnym energetycznie systemem ciepłowniczym lub
   chłodniczym oraz powiązanymi z nim urządzeniami</t>
  </si>
  <si>
    <t xml:space="preserve"> - instalacja magazynu (magazynów) energii pochodzącej z urządzeń 
   wytwarzających na miejscu energię z odnawialnych źródeł energii</t>
  </si>
  <si>
    <t xml:space="preserve"> - budowa i instalacja infrastruktury ładowania przeznaczonej do użytku
   przez użytkowników budynku oraz infrastruktury powiązanej</t>
  </si>
  <si>
    <t xml:space="preserve"> - instalacja urządzeń do cyfryzacji budynku, w szczególności na rzecz
   zwiększenia jego gotowości do obsługi inteligentnych sieci</t>
  </si>
  <si>
    <t xml:space="preserve"> - inwestycje w zielone dachy i wyposażenie do zatrzymywania
   i wykorzystywania wód deszczowych</t>
  </si>
  <si>
    <t>Rodzaj inwestycji</t>
  </si>
  <si>
    <t>budowa nowego budynku</t>
  </si>
  <si>
    <t>modernizacja istniejącego budynku</t>
  </si>
  <si>
    <r>
      <rPr>
        <b/>
        <u/>
        <sz val="10"/>
        <rFont val="Arial"/>
        <family val="2"/>
        <charset val="238"/>
      </rPr>
      <t>W przypadku modernizacji istniejącego budynku</t>
    </r>
    <r>
      <rPr>
        <b/>
        <sz val="10"/>
        <rFont val="Arial"/>
        <family val="2"/>
        <charset val="238"/>
      </rPr>
      <t xml:space="preserve"> - czy inwestycja prowadzi do poprawy efektywności energetycznej istniejącego budynku (mierzonej jako zapotrzebowanie na energię pierwotną) o co najmniej 40% w porównaniu z sytuacją sprzed inwestycji?</t>
    </r>
  </si>
  <si>
    <r>
      <rPr>
        <b/>
        <u/>
        <sz val="10"/>
        <rFont val="Arial"/>
        <family val="2"/>
        <charset val="238"/>
      </rPr>
      <t>W przypadku modernizacji istniejącego budynku</t>
    </r>
    <r>
      <rPr>
        <b/>
        <sz val="10"/>
        <rFont val="Arial"/>
        <family val="2"/>
        <charset val="238"/>
      </rPr>
      <t xml:space="preserve"> - czy inwestycja polega na instalacji 
lub wymianie tylko jednego rodzaju elementu budynku zgodnie z definicją w art. 2 pkt 9 dyrektywy 2010/31/UE?</t>
    </r>
  </si>
  <si>
    <t>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</t>
  </si>
  <si>
    <t>....................................................................................................................................................................................................</t>
  </si>
  <si>
    <t>Jeżeli powyższe zestawienie kosztów kwalifikujących się do objęcia pomocą dotyczy części przedsięwzięcia (np. jednego z kilku budunków objętych wnioskiem), dla ewentualnych kosztów wspólnych (np. kosztów przygotowania projektu inwestycyjnego, kosztów nadzoru) należy poniżej wyjaśnić, w jaki sposób rozdzielono  koszty wspólne oraz dla każdego kosztu wspólnego podać jaka jego część (%) i wartość (w zł) została uwzględniona w tabeli powyżej.</t>
  </si>
  <si>
    <t>Scenariusz alternatywny, tj. inwestycja jaka zostałaby zrealizowana, gdyby dofinansowanie nie zostało przyznane</t>
  </si>
  <si>
    <t xml:space="preserve">Należy poniżej opisać zakres rzeczowy scenariusza alternatywnego, a w tabeli obok, w poz. 4 należy podać jego koszt. Jeśli zdaniem wnioskodawcy scenariusz alternatywny jest zerowy, należy szczegółowo uzasadnić takie podejście.  </t>
  </si>
  <si>
    <t>Koszty poniesione przed dniem  złożenia wniosku (niekwalifikowalne)</t>
  </si>
  <si>
    <t xml:space="preserve">Koszty planowane do poniesienia po dniu złożenia wniosku   </t>
  </si>
  <si>
    <t>** W poz. 4 należy podać koszt scenariusza alternatywnego (opisanego obok tabeli).</t>
  </si>
  <si>
    <t>Maksymalna wartość pomocy na efektywność energetyczną budynków</t>
  </si>
  <si>
    <t>Koszty kwalifikowalne do pomocy na efektywność energetyczną budynków</t>
  </si>
  <si>
    <t>Rodzaj inwestycji:</t>
  </si>
  <si>
    <t xml:space="preserve"> - rodzaj inwestycji - wybór z listy (budowa nowego budynku albo modernizacja istniejącego budynku)</t>
  </si>
  <si>
    <t xml:space="preserve">W tabeli należy wpisać koszty planowanej inwestycji w podziale na koszty kwalifikowalne do pomocy na efektywność energetyczną budynku oraz koszty niekwalifikowalne do takiej pomocy. Koszty kwalifikowalne do pomocy na efektywność energetyczną budynku nie zawsze muszą pokrywać się z kosztami kwalifikowanymi zgodnie z zasadami danego naboru. Niektóre koszty, które są kwalifikowalne zgodnie z zasadami naboru, mogą nie kwalifikować się do pomocy na efektywność energetyczną budynku. </t>
  </si>
  <si>
    <t>W przypadku nowobudowanego budynku: należy wpisać różnicę między kosztem budowy budynku a kosztami kwalifikowalnymi do pomocy na efektywność energetyczną budynku (poz. 1); 
W przypadku modernizacji budynku należy pozostawić niewypełnione.</t>
  </si>
  <si>
    <t>Nazwa wnioskodawcy:</t>
  </si>
  <si>
    <t>Koszt kwalifikujący się do objęcia pomocą na efektywność energetyczną, tj.:
 - dla modernizowanych budynków = poz. 1 - poz. 4,
 - dla nowobudowanych budynków = poz. 1 + poz. 2.1 - poz. 4,</t>
  </si>
  <si>
    <t xml:space="preserve">W poz. 4 tabeli należy podać koszt scenariusza alternatywnego, tj. inwestycji jaka zostałaby zrealizowana w danym budynku, gdyby dofinansowanie nie zostało przyznane. W polu obok tabeli należy opisać zakres rzeczowy scenariusza alternatywnego. Jeśli zdaniem Wnioskodawcy scenariusz alternatywny jest zerowy, należy szczegółowo uzasadnić takie podejście.
</t>
  </si>
  <si>
    <t>Kosztami niekwalifikowalnymi do pomocy na efektywność energetyczną budynku są koszty poniesione przed dniem złożenia wniosku (jako dzień poniesienia kosztu należy rozumieć dzień, w którym wnioskodawca podjął zobowiązanie do poniesienia kosztu). Do pomocy takiej nie kwalifikują się również koszty ponoszone m.in. na audyty (ex-ante i ex-post), czy na dostosowanie budynku do potrzeb osób niepełnosprawnych.</t>
  </si>
  <si>
    <t>Roboty budowlane (wraz z materiałami, opłatami przyłączeniowymi, uruchomieniem i rozruchem urządzeń lub obiektów), sprzęt i wyposażenie
(bez dodatkowych działań wymienionych we wniosku, w zakładce "Pomoc na EE budynków", w pkt 3, które należy ująć poniżej w poz. 1.5.1-1.5.6):</t>
  </si>
  <si>
    <t>Dodatkowe działania wymienione we wniosku, w zakładce "Pomoc na EE budynków", w pkt 3, tj.:</t>
  </si>
  <si>
    <t>1.5.1</t>
  </si>
  <si>
    <t>1.5.2</t>
  </si>
  <si>
    <t>1.5.3</t>
  </si>
  <si>
    <t>1.5.4</t>
  </si>
  <si>
    <t>1.5.5</t>
  </si>
  <si>
    <t>1.5.6</t>
  </si>
  <si>
    <t>1.6</t>
  </si>
  <si>
    <t>W tabeli w pozycjach 1.1-1.6, jako koszty kwalifikowalne należy ująć tylko te koszty, które jednocześnie kwalifikują się do dofinansowania w ramach danego naboru oraz kwalifikują się do pomocy na inwestycje wspierające efektywność energetyczną budynków. Wszystkie pozostałe koszty należy ująć w tabeli w poz. 2.1 – 2.5. W przypadku  nowobudowanego budynku w poz. 2.1 należy wpisać różnicę między kosztem budowy budynku a kosztami kwalifikowalnymi do pomocy na efektywność energetyczną budynku (których suma znajduje się w poz. 1); 
W przypadku modernizacji budynku należy pozostawić poz. 2.1 niewypełnioną.</t>
  </si>
  <si>
    <t>Tytuł przedsięwzięcia:</t>
  </si>
  <si>
    <t>Element przedsięwzięcia:</t>
  </si>
  <si>
    <t>Dany element przedsięwzięcia będzie wykorzystywał wyłącznie odnawialne źródła energii (w tym kogenerację z OZE), ciepło odpadowe lub ich połączenie?</t>
  </si>
  <si>
    <t>Wielkość przedsiębiorcy</t>
  </si>
  <si>
    <t>duży</t>
  </si>
  <si>
    <t>W tabeli poniżej należy wpisać koszty w złotych, bez VAT (chyba że wnioskodawca nie ma możliwości odzyskania lub odliczenia VAT)</t>
  </si>
  <si>
    <t>L.p.</t>
  </si>
  <si>
    <t>Koszty poniesione przed dniem  złożenia wniosku</t>
  </si>
  <si>
    <t>Nabycie praw związanych z nieruchomościami</t>
  </si>
  <si>
    <t>Roboty budowlane wraz z materiałami, opłatami przyłączeniowymi, uruchomieniem i rozruchem</t>
  </si>
  <si>
    <t>Sprzęt i wyposażenie</t>
  </si>
  <si>
    <t>1.7</t>
  </si>
  <si>
    <t>Koszty niekwalifikujące się do objęcia pomocą</t>
  </si>
  <si>
    <t>wyłącznie OZE i ciepło odpadowe</t>
  </si>
  <si>
    <t>MSP</t>
  </si>
  <si>
    <t xml:space="preserve">średni </t>
  </si>
  <si>
    <t xml:space="preserve">mały </t>
  </si>
  <si>
    <t>Kwota</t>
  </si>
  <si>
    <t>Koszty</t>
  </si>
  <si>
    <t xml:space="preserve">Korzyści </t>
  </si>
  <si>
    <t>Koszty - korzyści</t>
  </si>
  <si>
    <t>Data</t>
  </si>
  <si>
    <t>Stopa bazowa</t>
  </si>
  <si>
    <t>Wartość pomocy (EDB)</t>
  </si>
  <si>
    <t>Wysoki</t>
  </si>
  <si>
    <t>Stopa dyskonta</t>
  </si>
  <si>
    <t>Dobry</t>
  </si>
  <si>
    <t>Rating</t>
  </si>
  <si>
    <t>Zadowalający</t>
  </si>
  <si>
    <t>Marża</t>
  </si>
  <si>
    <t>Niski</t>
  </si>
  <si>
    <t>Stopa referencyjna</t>
  </si>
  <si>
    <t>Zły/Trudności fin.</t>
  </si>
  <si>
    <t>Stopa pożyczki IF</t>
  </si>
  <si>
    <t>Umorzenie</t>
  </si>
  <si>
    <t>Kurs euro</t>
  </si>
  <si>
    <t>Rok</t>
  </si>
  <si>
    <t>nr_kwart</t>
  </si>
  <si>
    <t>wsk.dysk_kw.</t>
  </si>
  <si>
    <t>wsk.dysk_r.</t>
  </si>
  <si>
    <t>koszty_dysk</t>
  </si>
  <si>
    <t>Korzyści</t>
  </si>
  <si>
    <t>korzyści_dysk</t>
  </si>
  <si>
    <t>Spłaty - umorz.</t>
  </si>
  <si>
    <t>Zadłużenie</t>
  </si>
  <si>
    <t>Odsetki poż.</t>
  </si>
  <si>
    <t>Odsetki ref.</t>
  </si>
  <si>
    <t>Odsetki_różn.</t>
  </si>
  <si>
    <t>Odsetki_różn_dysk</t>
  </si>
  <si>
    <t>umorz_r</t>
  </si>
  <si>
    <t>umorz_r_dysk</t>
  </si>
  <si>
    <t>Dotacja</t>
  </si>
  <si>
    <t>Dotacja dysk.</t>
  </si>
  <si>
    <t>I</t>
  </si>
  <si>
    <t>II</t>
  </si>
  <si>
    <t>III</t>
  </si>
  <si>
    <t>IV</t>
  </si>
  <si>
    <t>Instalacja do produkcji energii elektrycznej i ciepła w wysokosprawnej kogeneracji z paliw innych niż OZE</t>
  </si>
  <si>
    <t>Instalacja do produkcji biometanu</t>
  </si>
  <si>
    <t xml:space="preserve">Magazyn biometanu </t>
  </si>
  <si>
    <t xml:space="preserve">Instalacja do produkcji wodoru odnawialnego </t>
  </si>
  <si>
    <t>Dedykowana infrastruktura do przesyłu lub dystrybucji wodoru odnawialnego</t>
  </si>
  <si>
    <t xml:space="preserve">Magazyn wodoru odnawialnego </t>
  </si>
  <si>
    <t>Koszty inwestycji niekwalifikujące się do objęcia pomocą</t>
  </si>
  <si>
    <t>Koszty poniesione przed dniem złożenia wniosku</t>
  </si>
  <si>
    <t>2.6</t>
  </si>
  <si>
    <t>Koszty działań edukacyjnych</t>
  </si>
  <si>
    <t>Koszt przedsięwzięcia</t>
  </si>
  <si>
    <t>Magazyn energii elektrycznej lub ciepła wyprodukowanych z OZE</t>
  </si>
  <si>
    <t>Instalacja do produkcji energii elektrycznej lub ciepła z OZE</t>
  </si>
  <si>
    <t xml:space="preserve">    Pożyczka IF</t>
  </si>
  <si>
    <t xml:space="preserve">    Umorzenie</t>
  </si>
  <si>
    <t>Kwartał</t>
  </si>
  <si>
    <t xml:space="preserve">Nazwa wnioskodawcy </t>
  </si>
  <si>
    <t xml:space="preserve">Tytuł przedsięwzięcia </t>
  </si>
  <si>
    <t xml:space="preserve">Pomoc na inwestycje w propagowanie energii ze źródeł odnawialnych </t>
  </si>
  <si>
    <t>Inne opłaty i obciążenia bezpośrednio związane z realizacją inwestycji</t>
  </si>
  <si>
    <r>
      <t xml:space="preserve">* Do objęcia pomocą na OZE kwalifikują się koszty inwestycji spełniające łącznie poniższe warunki:
    - są ponoszone po złożeniu wniosku o dofinansowanie, przy czym jako dzień poniesienia kosztu należy rozumieć dzień, w którym wnioskodawca  
      podjął zobowiązanie do poniesienia kosztu (koszty poniesione przed datą złożenia wniosku mogą zostać objęte pomocą de minimis),
    - kwalifikują się do objęcia pomocą na inwestycje służące propagowaniu energii ze źródeł odnawialnych zgodnie z </t>
    </r>
    <r>
      <rPr>
        <i/>
        <sz val="9"/>
        <rFont val="Arial"/>
        <family val="2"/>
        <charset val="238"/>
      </rPr>
      <t>rozporządzeniem Ministra Klimatu
      i Środowiska z dnia 22 listopada 2023 r. w sprawie udzielania pomocy publicznej w obszarze energetyki i środowiska w ramach programu 
      „Fundusze Europejskie na Infrastrukturę, Klimat, Środowisko 2021–2027”</t>
    </r>
    <r>
      <rPr>
        <sz val="9"/>
        <rFont val="Arial"/>
        <family val="2"/>
        <charset val="238"/>
      </rPr>
      <t>,
    - kwalifikują się do dofinansowania w ramach danego naboru.</t>
    </r>
  </si>
  <si>
    <t>Przygotowanie inwestycji (np. projekt inwestycyjny)</t>
  </si>
  <si>
    <t>W przypadku ewentualnych kosztów wspólnych dla różnych części inwestycji (np. kosztów przygotowania inwestycji, kosztów nadzoru) należy poniżej wyjaśnić, w jaki sposób rozdzielono ewentualne koszty wspólne:</t>
  </si>
  <si>
    <t>Sieć dystrybucji będzie wykorzystywać wyłącznie odnawialne źródła energii (w tym kogenerację z OZE), ciepło odpadowe lub ich połączenie?</t>
  </si>
  <si>
    <t>Pomoc na inwestycje w sieć w efektywnym energetycznie systemie ciepłowniczym/chłodniczym</t>
  </si>
  <si>
    <t>Koszty kwalifikujące się do objęcia pomocą na sieć*</t>
  </si>
  <si>
    <t>Maksymalna intensywność pomocy na OZE</t>
  </si>
  <si>
    <t>Maksymalna intensywność pomocy na sieć</t>
  </si>
  <si>
    <t>Wartość</t>
  </si>
  <si>
    <r>
      <t xml:space="preserve">* Do objęcia pomocą na OZE kwalifikują się koszty inwestycji spełniające łącznie poniższe warunki:
    - są ponoszone po złożeniu wniosku o dofinansowanie, przy czym jako dzień poniesienia kosztu należy rozumieć dzień, w którym wnioskodawca  
      podjął zobowiązanie do poniesienia kosztu (koszty poniesione przed datą złożenia wniosku mogą zostać objęte pomocą de minimis),
    - kwalifikują się do objęcia pomocą zgodnie z </t>
    </r>
    <r>
      <rPr>
        <i/>
        <sz val="9"/>
        <rFont val="Arial"/>
        <family val="2"/>
        <charset val="238"/>
      </rPr>
      <t>rozporządzeniem Ministra Klimatu i Środowiska z dnia 22 listopada 2023 r. w sprawie udzielania
      pomocy publicznej na inwestycje w sieć dystrybucji w obszarze efektywnego energetycznie systemu ciepłowniczego i chłodniczego w ramach
      programu „Fundusze Europejskie na Infrastrukturę, Klimat, Środowisko 2021–2027”</t>
    </r>
    <r>
      <rPr>
        <sz val="9"/>
        <rFont val="Arial"/>
        <family val="2"/>
        <charset val="238"/>
      </rPr>
      <t>,
    - kwalifikują się do dofinansowania w ramach danego naboru.</t>
    </r>
  </si>
  <si>
    <t>Pomoc de minimis</t>
  </si>
  <si>
    <t>1.8</t>
  </si>
  <si>
    <t>1.9</t>
  </si>
  <si>
    <t>1.10</t>
  </si>
  <si>
    <t xml:space="preserve">Kurs euro z dnia </t>
  </si>
  <si>
    <t>Pomoc de minimis (EDB) otrzymana w okresie 3 lat (w euro)</t>
  </si>
  <si>
    <t>Limit pomocy de minimis na 3 lata (w euro)</t>
  </si>
  <si>
    <t xml:space="preserve">Wielkość przedsiębiorstwa </t>
  </si>
  <si>
    <t>Pożyczka IF (z umorzeniem)</t>
  </si>
  <si>
    <t>Pomoc na OZE</t>
  </si>
  <si>
    <t>Kwota pożyczki IF</t>
  </si>
  <si>
    <t>RAZEM</t>
  </si>
  <si>
    <t>Pomoc na efektywność energetyczną budynków:</t>
  </si>
  <si>
    <t xml:space="preserve">  - budynek 1</t>
  </si>
  <si>
    <t xml:space="preserve">  - budynek 2</t>
  </si>
  <si>
    <t xml:space="preserve">  - budynek 3</t>
  </si>
  <si>
    <t xml:space="preserve">  - budynek 4</t>
  </si>
  <si>
    <t xml:space="preserve">  - budynek 5</t>
  </si>
  <si>
    <t xml:space="preserve">  - budynek 6</t>
  </si>
  <si>
    <t xml:space="preserve">  - budynek 7</t>
  </si>
  <si>
    <t xml:space="preserve">  - budynek 8</t>
  </si>
  <si>
    <t xml:space="preserve">  - budynek 9</t>
  </si>
  <si>
    <t xml:space="preserve">  - budynek 10</t>
  </si>
  <si>
    <t xml:space="preserve">  - budynek 11</t>
  </si>
  <si>
    <t xml:space="preserve">  - budynek 12</t>
  </si>
  <si>
    <t xml:space="preserve">  - budynek 13</t>
  </si>
  <si>
    <t xml:space="preserve">  - budynek 14</t>
  </si>
  <si>
    <t xml:space="preserve">  - budynek 15</t>
  </si>
  <si>
    <t xml:space="preserve">  - budynek 16</t>
  </si>
  <si>
    <t xml:space="preserve">  - budynek 17</t>
  </si>
  <si>
    <t xml:space="preserve">  - budynek 18</t>
  </si>
  <si>
    <t xml:space="preserve">  - budynek 19</t>
  </si>
  <si>
    <t xml:space="preserve">  - budynek 20</t>
  </si>
  <si>
    <t xml:space="preserve">Pomoc na inwestycje wspierające efektywność energetyczną budynków </t>
  </si>
  <si>
    <t>Czy inwestycja polega na instalacji lub wymianie tylko jednego rodzaju elementu budynku zgodnie z definicją w art. 2 pkt 9 dyrektywy 2010/31/UE?</t>
  </si>
  <si>
    <t>Czy inwestycja prowadzi do poprawy efektywności energetycznej istniejącego budynku (mierzonej jako zapotrzebowanie na energię pierwotną) o co najmniej 40% w porównaniu z sytuacją sprzed inwestycji?</t>
  </si>
  <si>
    <t>Roboty budowlane (wraz z materiałami), sprzęt i wyposażenie
(bez dodatkowych działań zwiększających poziom ochrony środowiska wymienionych we wniosku, w zakładce dot. pomocy na efektywność energetyczną budynków, w pkt 3, które należy ująć poniżej w poz. 1.5.1-1.5.6):</t>
  </si>
  <si>
    <t>Maksymalna wartość pomocy na efektywność energetyczną budynku = (1) x (2)</t>
  </si>
  <si>
    <t>Dodatkowe działania zwiększające poziom ochrony środowiska wymienione we wniosku, w zakładce dot. pomocy na efektywność energetyczną budynków, w pkt 3, tj.:</t>
  </si>
  <si>
    <t>Koszty kwalifikujące się do objęcia pomocą na efektywność energetyczną budynku*</t>
  </si>
  <si>
    <t>Wartość (EDB) innej pomocy na koszty z poz. 1</t>
  </si>
  <si>
    <t>Maksymalna wartość pomocy na OZE   = (1) x (2)</t>
  </si>
  <si>
    <t>Maksymalna wartość (EDB) pomocy wynikającej z pożyczki IF (z umorzeniem) przeznaczonej na koszty z poz. 1   = (3) - (4)</t>
  </si>
  <si>
    <t>Wnioskowana kwota pożyczki IF przeznaczona na koszty z poz. 1</t>
  </si>
  <si>
    <t>Wartość (EDB) pomocy wynikającej z pożyczki IF (z umorzeniem) przeznaczonej na koszty z poz. 1</t>
  </si>
  <si>
    <t>Koszty kwalifikujące się do objęcia pomocą na OZE*</t>
  </si>
  <si>
    <r>
      <t xml:space="preserve">* Do objęcia pomocą na sieć kwalifikują się koszty inwestycji spełniające łącznie poniższe warunki:
    - są ponoszone po złożeniu wniosku o dofinansowanie, przy czym jako dzień poniesienia kosztu należy rozumieć dzień, w którym wnioskodawca  
      podjął zobowiązanie do poniesienia kosztu (koszty poniesione przed datą złożenia wniosku mogą zostać objęte pomocą de minimis),
    - kwalifikują się do objęcia pomocą zgodnie z </t>
    </r>
    <r>
      <rPr>
        <i/>
        <sz val="9"/>
        <rFont val="Arial"/>
        <family val="2"/>
        <charset val="238"/>
      </rPr>
      <t>rozporządzeniem Ministra Klimatu i Środowiska z dnia 22 listopada 2023 r. w sprawie udzielania
      pomocy publicznej na inwestycje w sieć dystrybucji w obszarze efektywnego energetycznie systemu ciepłowniczego i chłodniczego w ramach
      programu „Fundusze Europejskie na Infrastrukturę, Klimat, Środowisko 2021–2027”</t>
    </r>
    <r>
      <rPr>
        <sz val="9"/>
        <rFont val="Arial"/>
        <family val="2"/>
        <charset val="238"/>
      </rPr>
      <t>,
    - kwalifikują się do dofinansowania w ramach danego naboru.</t>
    </r>
  </si>
  <si>
    <t>Maksymalna wartość pomocy na sieć  = (1) x (2)</t>
  </si>
  <si>
    <t>Maksymalna wartość (EDB) pomocy wynikającej z pożyczki IF (z umorzeniem) przeznaczonej na koszty z poz. 1  = (3) - (4)</t>
  </si>
  <si>
    <t>Wartość (EDB) pomocy wynikającej z pożyczki IF (z umorzeniem) przeznaczonej na 
koszty z poz. 1</t>
  </si>
  <si>
    <t>Koszty planowane do objęcia pomocą de minimis</t>
  </si>
  <si>
    <t>Maksymalna wartość (EDB)  pomocy de minimis (w euro)  = (2) - (3)</t>
  </si>
  <si>
    <t>Wnioskowana kwota pożyczki IF na koszty z poz. 1</t>
  </si>
  <si>
    <t>Maksymalna wartość (EDB) pomocy de minimis (w zł)  = (4) x (5)</t>
  </si>
  <si>
    <t>Wartość (EDB) pomocy wynikającej z pożyczki IF (z umorzeniem) na koszty z poz. 1</t>
  </si>
  <si>
    <t>s</t>
  </si>
  <si>
    <t>Maksymalna wartość (EDB) pomocy wynikającej z pożyczki IF (z umorzeniem) 
na koszty z poz. 1  = (3) - (4)</t>
  </si>
  <si>
    <t xml:space="preserve"> - dane identyfikacyjne, tj. nazwę wnioskodawcy i tytuł przedsięwzięcia </t>
  </si>
  <si>
    <t>Należy uzupełnić:</t>
  </si>
  <si>
    <t>Arkusz "wartość pomocy_EDB":</t>
  </si>
  <si>
    <t xml:space="preserve"> - datę wypełniania kalkulatora (na tę datę dyskontowana jest wartość pomocy z pożyczki IF),
 - aktualną stopę bazową (jest ona publikowana na stronie https://uokik.gov.pl/wyjasnienia-wzory-oraz-pomocne-pliki),
 - rating wnioskodawcy (rating można ustalić za pomocą "Kalkulatora ratingu i WACC 2024" dostępnego na stronie </t>
  </si>
  <si>
    <r>
      <t xml:space="preserve">   https://www.gov.pl/web/nfosigw/kalkulatory-pomocy-publicznej</t>
    </r>
    <r>
      <rPr>
        <u/>
        <sz val="11"/>
        <color theme="1"/>
        <rFont val="Arial"/>
        <family val="2"/>
        <charset val="238"/>
      </rPr>
      <t>),</t>
    </r>
  </si>
  <si>
    <t xml:space="preserve"> - wielkość przedsiębiorstwa, tj. duże, średnie, małe lub mikro - zgodnie z definicją zawartą w załączniku 1 do 
rozporządzenia Komisji (UE) Nr 651/2014 z dnia 17 czerwca 2014 r. uznającego niektóre rodzaje pomocy za zgodne z rynkiem wewnętrznym w zastosowaniu art. 107 i 108 Traktatu</t>
  </si>
  <si>
    <t xml:space="preserve"> - kwoty poszczególnych wypłat i spłat pożyczki IF (kolumny K i L).</t>
  </si>
  <si>
    <t>Wypłaty pożyczki IF</t>
  </si>
  <si>
    <t>Spłaty pożyczki IF</t>
  </si>
  <si>
    <t>Rodzaj pomocy</t>
  </si>
  <si>
    <t>Arkusz "OZE"</t>
  </si>
  <si>
    <t>Arkusz "sieć"</t>
  </si>
  <si>
    <t>Kalkulator uwzględnia jedynie pożyczkę IF. Pożyczka NFOŚiGW udzielana jest na warunkach rynkowych, zatem nie stanowi pomocy publicznej. Dlatego nie jest ona uwzględniana przy weryfikacji dopuszczalności pomocy publicznej.</t>
  </si>
  <si>
    <t>W poszczególnych arkuszach komórki szare są zablokowane do edycji. Do wypełnienia przeznaczone są komórki białe.</t>
  </si>
  <si>
    <t>Arkusz "de minimis"</t>
  </si>
  <si>
    <t xml:space="preserve">W tabeli w arkuszu "sieć" należy podać koszty planowane do objęcia pomocą na inwestycje w sieć w efektywnym energetycznie systemie ciepłowniczym/chłodniczym (o ile wnioskodawca przewidział taką pomoc we wniosku, w zakładce "Pomoc Publiczna - Dane Ogólne").
W poz. 4 tabeli należy podać wartość (wyrażoną jako EDB, tj. ekwiwalent dotacji brutto) innej pomocy (poza pożyczką IF) na koszty z poz. 1.
W poz. 6 należy podać kwotę pożyczki IF, jaką wnioskodawca planuje przeznaczyć na koszty z poz. 1.
Na podstawie tej kwoty, w poz. 7, obliczana jest proporcjonalna część wartości pomocy (EDB) wynikającej z pożyczki IF (z umorzeniem) przypadająca na koszty z poz. 1. Jeśli będzie ona przekraczać maksymalną wartość wyliczoną w poz. 5, to w komórce I33 wyświetlony zostanie komunikat o takim przekroczeniu. Wówczas należy odpowiednio zmniejszyć kwotę w poz. 6.
</t>
  </si>
  <si>
    <t>Arkusze "b.1" - "b.20"</t>
  </si>
  <si>
    <t xml:space="preserve">W tabeli w arkuszu "de minimis" w poz. 1.1 - 1.10 należy wymienić elementy przedsięwzięcia planowane do objęcia pomocą de minimis (o ile wnioskodawca przewidział taką pomoc we wniosku, w zakładce "Pomoc Publiczna - Dane Ogólne") oraz podać ich koszty.
W poz. 3 tabeli należy podać wartość (wyrażoną jako EDB, tj. ekwiwalent dotacji brutto) pomocy de minimis (w euro), jaką wnioskodawca (wraz z podmiotami powiązanymi) otrzymał w okresie ostatnich 3 lat (zgodnie z wnioskiem o dofinansowanie, zakładka "Pomoc de minimis", pkt 2).
W poz. 5 należy podać datę wypełniania kalkulatora oraz wpisać średni kurs euro NBP z tego dnia.
W poz. 7 należy podać kwotę pożyczki IF, jaką wnioskodawca planuje przeznaczyć na koszty z poz. 1.
Na podstawie tej kwoty, w poz. 8, obliczana jest proporcjonalna część wartości pomocy (EDB) wynikającej z pożyczki IF (z umorzeniem) przypadająca na koszty z poz. 1. Jeśli będzie ona przekraczać maksymalną wartość możliwej pomocy de minimis (wyliczoną w poz. 6), to w komórce I37 wyświetlony zostanie komunikat o takim przekroczeniu. Wówczas należy odpowiednio zmniejszyć kwotę w poz. 7.
</t>
  </si>
  <si>
    <r>
      <t>W arkuszach tych  należy uzupełnić dane dla poszczególnych budynków objętych wnioskiem (odrębny arkusz dla każdego budynku). Jeśli wniosek obejmuje tylko jeden budynek, należy uzupełnić wyłącznie arkusz "b.1</t>
    </r>
    <r>
      <rPr>
        <b/>
        <sz val="11"/>
        <color indexed="8"/>
        <rFont val="Arial"/>
        <family val="2"/>
        <charset val="238"/>
      </rPr>
      <t>"</t>
    </r>
    <r>
      <rPr>
        <sz val="11"/>
        <color indexed="8"/>
        <rFont val="Arial"/>
        <family val="2"/>
        <charset val="238"/>
      </rPr>
      <t xml:space="preserve">. </t>
    </r>
  </si>
  <si>
    <r>
      <t xml:space="preserve">W arkuszach odpowiadających poszczególnym budynkom </t>
    </r>
    <r>
      <rPr>
        <sz val="11"/>
        <color indexed="8"/>
        <rFont val="Arial"/>
        <family val="2"/>
        <charset val="238"/>
      </rPr>
      <t>należy podać:</t>
    </r>
  </si>
  <si>
    <t xml:space="preserve"> - wskazanie budynku (np. jego adres)</t>
  </si>
  <si>
    <t>Kalkulator pomocy publicznej
-Współfinansowanie projektów realizowanych w ramach Programu FEnIKS 2021-2027, Część 3) Poprawa efektywności energetycznej w przedsiębiorstwach, nabór I</t>
  </si>
  <si>
    <t>...........................................................................................................................................................................................................................</t>
  </si>
  <si>
    <t>Metoda określania kosztów kwalifikujących się do objęcia pomocą:</t>
  </si>
  <si>
    <t>metoda opisana w art. 38 ust. 8 rozporządzenia Komisji nr 651/2014 (bez uwzględniania scenariusza alternatywnego)</t>
  </si>
  <si>
    <t>(należy wskazać zgodnie z wyborem dokonanym we wniosku)</t>
  </si>
  <si>
    <t>W tabeli należy wpisać koszty w złotych, bez VAT (chyba że wnioskodawca nie ma możliwości odzyskania lub odliczenia VAT)</t>
  </si>
  <si>
    <t>Roboty budowlane wraz z materiałami, opłatami przyłączeniowymi, uruchomieniem i rozruchem urządzeń lub obiektów</t>
  </si>
  <si>
    <t>Koszty niekwalifikowalne do pomocy na efektywność energetyczną</t>
  </si>
  <si>
    <t>Szkolenie personelu</t>
  </si>
  <si>
    <r>
      <t>Koszt scenariusza alternatywnego (I</t>
    </r>
    <r>
      <rPr>
        <b/>
        <vertAlign val="subscript"/>
        <sz val="10"/>
        <rFont val="Arial"/>
        <family val="2"/>
        <charset val="238"/>
      </rPr>
      <t>ref</t>
    </r>
    <r>
      <rPr>
        <b/>
        <sz val="10"/>
        <rFont val="Arial"/>
        <family val="2"/>
        <charset val="238"/>
      </rPr>
      <t>)**</t>
    </r>
  </si>
  <si>
    <t>metoda opisana w art. 38 ust. 3 akapit 1 i 2 rozporządzenia Komisji nr 651/2014 (ze scenariuszem alternatywnym)</t>
  </si>
  <si>
    <t>metoda opisana w art. 38 ust. 3 akapit 3 rozporządzenia Komisji nr 651/2014 (brak scenariusza alternatywnego)</t>
  </si>
  <si>
    <t xml:space="preserve">Pomoc na inwestycje wspierające efektywność energetyczną inną niż efektywność energetyczna budynków </t>
  </si>
  <si>
    <t>Maksymalna intensywność pomocy na efektywność energetyczną inną niż efektywność energetyczną budynków</t>
  </si>
  <si>
    <t>Koszty kwalifikowalne do pomocy na efektywność energetyczną inną niż efektywność energetyczną budynków*</t>
  </si>
  <si>
    <t>Koszt kwalifikujący się do objęcia pomocą na efektywność energetyczną inną niż efektywność energetyczną budynków  = (1) - (2)</t>
  </si>
  <si>
    <t>Maksymalna wartość pomocy na efektywność energetyczną inną niż efektywność energetyczną budynków  = (3) x (4)</t>
  </si>
  <si>
    <t>Maksymalna wartość (EDB) pomocy wynikającej z pożyczki IF (z umorzeniem) 
na koszty z poz. 1  = (5) - (6)</t>
  </si>
  <si>
    <t>** W przypadku wyboru (w wierszu 13) metody opisanej w art. 38 ust. 3 akapit 1 i 2 rozporządzenia Komisji nr 651/2014 (ze 
    scenariuszem alternatywnym), należy wpisać koszt scenariusza alternatywnego (taki jak podano we wniosku). Jeśli wybrano inną
    metodę, należy wpisać 0. 
    Wyjaśnienia dotyczące scenariusza alternatywnego znajdują się w instrukcji do wniosku.</t>
  </si>
  <si>
    <t>* Do pomocy na efektywność energetyczną inną niż efektywność energetyczna budynków kwalifikowalne są koszty inwestycji spełniające łącznie poniższe warunki:
   - są ponoszone po złożeniu wniosku o dofinansowanie, przy czym jako dzień poniesienia kosztu należy rozumieć dzień, w którym   
     wnioskodawca podjął zobowiązanie do poniesienia kosztu (koszty poniesione przed datą złożenia wniosku mogą zostać objęte
     pomocą de minimis), 
   - kwalifikują się do objęcia pomocą na efektywność energetyczną inną niż efektywność energetyczna budynków zgodnie z 
     rozporządzeniem Ministra Klimatu i Środowiska z dnia 22 listopada 2023 r. w sprawie udzielania pomocy publicznej w obszarze
     energetyki i środowiska w ramach programu „Fundusze Europejskie na Infrastrukturę, Klimat, Środowisko 2021–2027”,
   - kwalifikują się do dofinansowania w ramach danego naboru.</t>
  </si>
  <si>
    <t>* Do objęcia pomocą na efektywność energetyczną budynku kwalifikują się koszty inwestycji spełniające łącznie poniższe warunki:
   - są ponoszone po złożeniu wniosku o dofinansowanie, przy czym jako dzień poniesienia kosztu należy rozumieć dzień, w którym   
     wnioskodawca podjął zobowiązanie do poniesienia kosztu (koszty poniesione przed datą złożenia wniosku mogą zostać objęte
     pomocą de minimis), 
   - kwalifikują się do objęcia pomocą na inwestycje wspierające efektywność energetyczną budynków zgodnie z rozporządzeniem  
     Ministra Klimatu i Środowiska z dnia 22 listopada 2023 r. w sprawie udzielania pomocy publicznej w obszarze energetyki i 
     środowiska w ramach programu „Fundusze Europejskie na Infrastrukturę, Klimat, Środowisko 2021–2027”,
   - kwalifikują się do dofinansowania w ramach danego naboru.</t>
  </si>
  <si>
    <t>Pomoc na efektywność ener-getyczną inną niż efektywność energetyczna budynków</t>
  </si>
  <si>
    <t xml:space="preserve">  - EE.1</t>
  </si>
  <si>
    <t xml:space="preserve">  - EE.2</t>
  </si>
  <si>
    <t xml:space="preserve">  - EE.3</t>
  </si>
  <si>
    <t>Koszty kwalifikowane do danego rodzaju pomocy</t>
  </si>
  <si>
    <t>Wartość pomocy (EDB) z pożyczki IF (z umorzeniem)</t>
  </si>
  <si>
    <t>Na podstawie tych danych obliczana jest (w komórce AC16) wartość pomocy wynikającej z pożyczki IF (z uwzględnieniem umorzenia). Wartość ta jest wyrażana jako tzw. ekwiwalent dotacji brutto (EDB) i w przypadku umarzalnej pożyczki z oprocentowaniem 0% odpowiada ona sumie:
 - zdyskontowanej wartości odsetek, jakie byłyby placone w przypadku oprocentowania na poziomie stopy referencyjnej 
   (będącej odpowiednikiem stopy rynkowej) oraz 
 - zdyskontowanej wartości umorzenia.</t>
  </si>
  <si>
    <t xml:space="preserve">Tabela w komórkach Z21:AC91 zawiera podsumowanie informacji o kosztach kwalifikujących się do danego rodzaju pomocy, kwotach pożyczki IF na te koszty oraz wartościach pomocy (EDB) z pożyczki IF na te koszty. Informacje te przenoszone są z arkuszy "EE.1"-"EE.3", "OZE", "de minimis" i "b.1"-"b.20", po ich wypełnieniu. </t>
  </si>
  <si>
    <t>Zsumowana kwota pożyczki IF w komórce AB91 (suma z arkuszy "EE.1"-"EE.3", "OZE", "de minimis" i "b.1"-"b.20", po ich wypełnieniu) powinna być równa kwocie pożyczki IF z komórki AB16. W przypadku gdy kwoty te nie są równe, w komórce AD91 wyświetlany jest komunikat o błędzie (komunikat ten zniknie gdy cała kwota pożyczki IF zostanie rozdzielona na poszczególne rodzaje pomocy w arkuszach  "EE.1"-"EE.3", "OZE", "de minimis" i "b.1"-"b.20".</t>
  </si>
  <si>
    <t>Arkusze "EE.1"-"EE.3"</t>
  </si>
  <si>
    <t>Zakres inwestycji, którego dotyczy niniejszy arkusz</t>
  </si>
  <si>
    <t xml:space="preserve">W jednym arkuszu można ująć łącznie kilka zadań dotyczących efektywności energetycznej, jeśli realizowane są one w jednym zakładzie (w jednej lokalizacji) i ich koszt kwalifikujący się do objęcia pomocą jest obliczany wg tej samej metody (tj. metody opisanej w opisana w art. 38 ust. 3 akapit 1 i 2, albo w ust. 3 akapit 3, albo w ust. 8 rozporządzenia Komisji nr 651/2014). W przeciwnym razie należy wypelnić kilka arkuszy. </t>
  </si>
  <si>
    <t xml:space="preserve">Na początku arkusza należy podać jakiego zakresu inwestycji (tj. których kosztów inwestycji) dotyczy dany arkusz. </t>
  </si>
  <si>
    <t>Następnie należy podać:</t>
  </si>
  <si>
    <t xml:space="preserve"> - w wierszu 13 należy wybrać metodę określania kosztów kwalifikujących się do objęcia pomocą, zgodnie z wyborem
   dokonanym we wniosku.</t>
  </si>
  <si>
    <t xml:space="preserve">W tabeli, w poz. 1.1-1.6, należy podać wartość kosztów kwalifikowalnych do pomocy na efektywność energetyczną (dla zakresu, którego dotyczy dany arkusz). </t>
  </si>
  <si>
    <t xml:space="preserve">W przypadku gdy wybrano metodę określania kosztów kwalifikujących się do objęcia pomocą opisaną w art. 38 ust. 3 akapit 1 i 2 rozporządzenia Komisji nr 651/2014 (wybor w wierszu 13), w poz. 2 tabeli należy podać koszt scenariusza alternatywnego (taki jak podano we wniosku). Jeśli wybrano inną metodę, należy wpisać 0. Szczegółowe wyjaśnienia dotyczące scenariusza alternatywnego znajdują się w instrukcji do wniosku.
</t>
  </si>
  <si>
    <t>W poz. 6 tabeli należy podać wartość (wyrażoną jako EDB, tj. ekwiwalent dotacji brutto) innej pomocy (poza pożyczką IF) na koszty z poz. 1.
W poz. 8 należy podać kwotę pożyczki IF, jaką wnioskodawca planuje przeznaczyć na koszty z poz. 1.
Na podstawie tej kwoty, w poz. 9, obliczana jest proporcjonalna część wartości pomocy (EDB) wynikającej z pożyczki IF (z umorzeniem) przypadająca na koszty kwalifikujące się do objecia pomocą z poz. 1. Jeśli będzie ona przekraczać maksymalną wartość wyliczoną w poz. 7, to w komórce G41 wyświetlony zostanie komunikat o takim przekroczeniu.  Wówczas należy odpowiednio zmniejszyć kwotę w poz. 8.</t>
  </si>
  <si>
    <t xml:space="preserve">Wypełnianie kalkulatora należy rozpocząć od uzupełnienia wymaganych danych w arkuszu "wartość pomocy_EDB". Następnie należy wypełnić kolejne arkusze dotyczące poszczególnych rodzajów pomocy. Sugeruje się w pierwszej kolejności wypełnienie arkuszy dotyczących pomocy na efektywność energetyczną: 
- inną niż efektywność energetyczna budynków (tj. arkuszy "EE.1"-"EE.3"). 
  W jednym arkuszu można ująć łącznie kilka zadań dotyczących efektywności energetycznej, jeśli realizowane są one w jednym
  zakładzie (w jednej lokalizacji) i ich koszt kwalifikujący się do objęcia pomocą jest obliczany wg tej samej metody (tj. metody 
 opisanej w opisana w art. 38 ust. 3 akapit 1 i 2, albo w ust. 3 akapit 3, albo w ust. 8 rozporządzenia Komisji nr 651/2014). 
- poszczególnych budynków (tj. arkusze "b.1"-"b.20"),
a potem arkusze "OZE" i "de minimis" (o ile wnioskodawca we wniosku, poza pomocą na efektywność energetyczną inną niż efektywność energetyczna budynków lub pomocą na efektywność energetyczną budynków, przewidział któryś z tych rodzajów pomocy). </t>
  </si>
  <si>
    <t xml:space="preserve"> - procent umorzenia pożyczki IF,</t>
  </si>
  <si>
    <t xml:space="preserve">W tabeli w arkuszu "OZE" należy podać koszty planowane do objęcia pomocą na inwestycje w propagowanie energii ze źródeł odnawialnych (o ile wnioskodawca przewidział taką pomoc we wniosku, w zakładce "Pomoc Publiczna - Dane Ogólne"), w podziale na koszty instalacji wytwórczej OZE, magazynu OZE, instalacji do produkcji wodoru odnawialnego, magazynu wodoru odnawialnego i dedykowanej infrastruktury do przesyłu lub dystrybucji wodoru odnawialnego. W tabeli tej nie należy uwzględniać kosztów takich instalacji wytwórczych i magazynów, które spełniają warunki do objęcia pomocą na efektywność energetyczną budynków (patrz: wniosek o dofinansowanie, zakładka dotycząca pomocy na inwestycje wspierające efektywność energetyczną budynków, pkt 3).
W poz. 4 tabeli należy podać wartość (wyrażoną jako EDB, tj. ekwiwalent dotacji brutto) innej pomocy (poza pożyczką IF) na koszty z poz. 1.
W poz. 6 należy podać kwotę pożyczki IF, jaką wnioskodawca planuje przeznaczyć na koszty z poz. 1.
Na podstawie tej kwoty, w poz. 7, obliczana jest proporcjonalna część wartości pomocy (EDB) wynikającej z pożyczki IF (z umorzeniem) przypadająca na koszty z poz. 1. Jeśli będzie ona przekraczać maksymalną wartość wyliczoną w poz. 5, to w komórce O38 wyświetlony zostanie komunikat o takim przekroczeniu, a w poz. 7 na czerwono wskazana zostanie przekroczona wartość EDB. Wówczas należy odpowiednio zmniejszyć kwotę w poz. 6.
</t>
  </si>
  <si>
    <t>Arkusze "b.1" - "b.20" dotyczą pomocy na inwestycje wspierające efektywność energetyczną budynków. Należy je odpowiednio wypełnić, o ile wnioskodawca przewidział taką pomoc we wniosku, w zakładce "Pomoc Publiczna - Dane Ogólne".</t>
  </si>
  <si>
    <t>Arkusze EE.1-EE.3 dotyczą pomocy na efektywność energetyczną inną niż efektywność energetyczna budynków. Należy je odpowiednio wypełnić, o ile wnioskodawca przewidział taką pomoc we wniosku, w zakładce "Pomoc Publiczna - Dane Ogólne".</t>
  </si>
  <si>
    <t xml:space="preserve"> - w wierszach 17 i 21 należy odpowiedzieć na dodatkowe pytania dotyczące inwestycji w danym budynku. 
   Przez "element budynku" (dotyczy pytania w wierszu 17) należy rozumieć system techniczny budynku lub element przegród zewnętrznych budynku, przy czym:
   - system techniczny budynku oznacza urządzenia techniczne do ogrzewania, chłodzenia, wentylacji, ciepłej wody, 
     oświetlenia budynku lub modułów budynku, lub ich kombinację,
   - przegrody zewnętrzne oznaczają zintegrowane elementy budynku, które oddzielają jego wnętrze od środowiska 
     zewnętrznego.
   Przy odpowiedzi na pytanie w wierszu 21 (czy inwestycja prowadzi do poprawy efektywności energetycznej istniejącego
   budynku o co najmniej 40%) należy uwzględnić zarówno oszczędności energii wynikające z typowych prac 
   termomodernizacyjnych (ocieplenie przegród zewnętrznych, usprawnienia systemów instalacyjnych budynku zwiększające jego
   efektywność energetyczną), jak i oszczędności energii generowane przez dodatkowe działania zwiększające poziom ochrony
   środowiska, ujęte w tabeli w pozycji 1.5 (np. instalacja OZE, magazyn energii). 
</t>
  </si>
  <si>
    <t>W poz. 1.1-1.4, 1.5.1-1.5.6 i 1.6 należy podać wartości kosztów kwalifikujących się do objęcia pomocą na efektywność energetyczną danego budynku. Do objęcia taką pomocą nie kwalifikują się koszty audytów energetyczych, czy koszty poniesione przed złożeniem wniosku - mogą one zostać objęte pomocą de minimis.
W poz. 4 tabeli należy podać wartość (wyrażoną jako EDB, tj. ekwiwalent dotacji brutto) innej pomocy (poza pożyczką IF) na koszty z poz. 1 (dla danego budynku).
W poz. 6 należy podać kwotę pożyczki IF, jaką wnioskodawca planuje przeznaczyć na koszty z poz. 1 (dla danego budynku).
Na podstawie tej kwoty, w poz. 7, obliczana jest proporcjonalna część wartości pomocy (EDB) wynikającej z pożyczki IF (z umorzeniem) przypadająca na koszty z poz. 1. Jeśli będzie ona przekraczać maksymalną wartość wyliczoną w poz. 5, to w komórce N58 wyświetlony zostanie komunikat o takim przekroczeniu. Wówczas należy odpowiednio zmniejszyć kwotę w poz. 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</si>
</sst>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0.0%"/>
    <numFmt numFmtId="166" formatCode="0.000"/>
    <numFmt numFmtId="167" formatCode="0.0000"/>
    <numFmt numFmtId="168" formatCode="#,##0.0000"/>
  </numFmts>
  <fonts count="5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</font>
    <font>
      <sz val="9"/>
      <name val="Calibri"/>
      <family val="2"/>
    </font>
    <font>
      <sz val="10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u/>
      <sz val="11"/>
      <color indexed="12"/>
      <name val="Calibri"/>
      <family val="2"/>
    </font>
    <font>
      <u/>
      <sz val="11"/>
      <color indexed="12"/>
      <name val="Arial"/>
      <family val="2"/>
      <charset val="238"/>
    </font>
    <font>
      <b/>
      <sz val="10"/>
      <name val="Symbol"/>
      <family val="1"/>
      <charset val="2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rgb="FFFF0000"/>
      <name val="Calibri"/>
      <family val="2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i/>
      <strike/>
      <sz val="10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u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10"/>
      <color theme="1"/>
      <name val="Times New Roman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9"/>
      <color indexed="81"/>
      <name val="Tahoma"/>
      <family val="2"/>
    </font>
    <font>
      <sz val="10"/>
      <color indexed="10"/>
      <name val="Arial"/>
      <family val="2"/>
      <charset val="238"/>
    </font>
    <font>
      <sz val="12"/>
      <name val="Arial"/>
      <family val="2"/>
      <charset val="238"/>
    </font>
    <font>
      <sz val="11"/>
      <color rgb="FFFF0000"/>
      <name val="Calibri"/>
      <family val="2"/>
      <scheme val="minor"/>
    </font>
    <font>
      <sz val="9"/>
      <color indexed="10"/>
      <name val="Arial"/>
      <family val="2"/>
      <charset val="238"/>
    </font>
    <font>
      <u/>
      <sz val="11"/>
      <color theme="10"/>
      <name val="Arial"/>
      <family val="2"/>
      <charset val="238"/>
    </font>
    <font>
      <u/>
      <sz val="11"/>
      <color theme="1"/>
      <name val="Arial"/>
      <family val="2"/>
      <charset val="238"/>
    </font>
    <font>
      <i/>
      <u/>
      <sz val="11"/>
      <color indexed="12"/>
      <name val="Arial"/>
      <family val="2"/>
      <charset val="238"/>
    </font>
    <font>
      <i/>
      <sz val="8"/>
      <name val="Arial"/>
      <family val="2"/>
      <charset val="238"/>
    </font>
    <font>
      <b/>
      <vertAlign val="subscript"/>
      <sz val="10"/>
      <name val="Arial"/>
      <family val="2"/>
      <charset val="238"/>
    </font>
    <font>
      <b/>
      <i/>
      <sz val="9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33CC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164" fontId="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9" fontId="3" fillId="0" borderId="0" applyFont="0" applyFill="0" applyBorder="0" applyAlignment="0" applyProtection="0"/>
    <xf numFmtId="0" fontId="9" fillId="0" borderId="0"/>
    <xf numFmtId="9" fontId="3" fillId="0" borderId="0" applyFont="0" applyFill="0" applyBorder="0" applyAlignment="0" applyProtection="0"/>
    <xf numFmtId="0" fontId="35" fillId="0" borderId="0"/>
    <xf numFmtId="0" fontId="3" fillId="0" borderId="0"/>
  </cellStyleXfs>
  <cellXfs count="468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8" fillId="0" borderId="0" xfId="0" applyFont="1" applyAlignment="1">
      <alignment horizontal="left"/>
    </xf>
    <xf numFmtId="0" fontId="9" fillId="0" borderId="0" xfId="0" applyFont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 indent="2"/>
    </xf>
    <xf numFmtId="0" fontId="2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right" vertical="center" wrapText="1"/>
    </xf>
    <xf numFmtId="9" fontId="22" fillId="0" borderId="0" xfId="0" applyNumberFormat="1" applyFont="1"/>
    <xf numFmtId="9" fontId="0" fillId="0" borderId="0" xfId="3" applyFont="1" applyProtection="1"/>
    <xf numFmtId="0" fontId="9" fillId="4" borderId="1" xfId="0" applyFont="1" applyFill="1" applyBorder="1" applyAlignment="1">
      <alignment horizontal="center"/>
    </xf>
    <xf numFmtId="9" fontId="9" fillId="4" borderId="1" xfId="3" applyFont="1" applyFill="1" applyBorder="1" applyAlignment="1" applyProtection="1">
      <alignment vertical="center" wrapText="1"/>
    </xf>
    <xf numFmtId="9" fontId="13" fillId="4" borderId="1" xfId="3" applyFont="1" applyFill="1" applyBorder="1" applyAlignment="1" applyProtection="1">
      <alignment vertical="center" wrapText="1"/>
    </xf>
    <xf numFmtId="9" fontId="22" fillId="4" borderId="1" xfId="3" applyFont="1" applyFill="1" applyBorder="1" applyAlignment="1" applyProtection="1">
      <alignment vertical="center" wrapText="1"/>
    </xf>
    <xf numFmtId="0" fontId="15" fillId="0" borderId="0" xfId="0" applyFont="1"/>
    <xf numFmtId="0" fontId="15" fillId="0" borderId="0" xfId="0" applyFont="1" applyAlignment="1">
      <alignment vertical="top"/>
    </xf>
    <xf numFmtId="164" fontId="15" fillId="0" borderId="0" xfId="1" applyFont="1"/>
    <xf numFmtId="0" fontId="7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9" fontId="9" fillId="0" borderId="0" xfId="3" applyFont="1" applyAlignment="1" applyProtection="1">
      <alignment horizontal="center" vertical="center"/>
    </xf>
    <xf numFmtId="0" fontId="9" fillId="0" borderId="0" xfId="0" applyFont="1" applyAlignment="1">
      <alignment horizontal="left" vertical="center"/>
    </xf>
    <xf numFmtId="3" fontId="9" fillId="5" borderId="2" xfId="0" applyNumberFormat="1" applyFont="1" applyFill="1" applyBorder="1" applyAlignment="1">
      <alignment horizontal="right" vertical="center"/>
    </xf>
    <xf numFmtId="0" fontId="11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vertical="center" wrapText="1"/>
    </xf>
    <xf numFmtId="0" fontId="2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vertical="center" wrapText="1"/>
      <protection locked="0"/>
    </xf>
    <xf numFmtId="0" fontId="7" fillId="0" borderId="0" xfId="0" applyFont="1" applyAlignment="1">
      <alignment horizontal="right" vertical="center" wrapText="1" indent="1"/>
    </xf>
    <xf numFmtId="0" fontId="24" fillId="0" borderId="0" xfId="0" applyFont="1"/>
    <xf numFmtId="0" fontId="25" fillId="5" borderId="0" xfId="0" applyFont="1" applyFill="1"/>
    <xf numFmtId="9" fontId="20" fillId="0" borderId="0" xfId="3" applyFont="1" applyAlignment="1" applyProtection="1">
      <alignment horizontal="left"/>
    </xf>
    <xf numFmtId="9" fontId="20" fillId="7" borderId="0" xfId="3" applyFont="1" applyFill="1" applyAlignment="1" applyProtection="1">
      <alignment horizontal="left"/>
    </xf>
    <xf numFmtId="0" fontId="27" fillId="0" borderId="0" xfId="0" applyFont="1"/>
    <xf numFmtId="0" fontId="0" fillId="7" borderId="0" xfId="0" applyFill="1"/>
    <xf numFmtId="0" fontId="0" fillId="5" borderId="0" xfId="0" applyFill="1"/>
    <xf numFmtId="4" fontId="7" fillId="2" borderId="1" xfId="0" applyNumberFormat="1" applyFont="1" applyFill="1" applyBorder="1" applyAlignment="1">
      <alignment horizontal="right" vertical="center"/>
    </xf>
    <xf numFmtId="4" fontId="7" fillId="5" borderId="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165" fontId="7" fillId="5" borderId="1" xfId="3" applyNumberFormat="1" applyFont="1" applyFill="1" applyBorder="1" applyAlignment="1" applyProtection="1">
      <alignment horizontal="right" vertical="center"/>
    </xf>
    <xf numFmtId="165" fontId="7" fillId="0" borderId="0" xfId="3" applyNumberFormat="1" applyFont="1" applyAlignment="1" applyProtection="1">
      <alignment horizontal="center" vertical="center" wrapText="1"/>
    </xf>
    <xf numFmtId="0" fontId="6" fillId="0" borderId="0" xfId="0" applyFont="1" applyAlignment="1">
      <alignment horizontal="left" wrapText="1"/>
    </xf>
    <xf numFmtId="165" fontId="7" fillId="0" borderId="1" xfId="3" applyNumberFormat="1" applyFont="1" applyBorder="1" applyAlignment="1" applyProtection="1">
      <alignment horizontal="center" vertical="center"/>
    </xf>
    <xf numFmtId="0" fontId="9" fillId="0" borderId="1" xfId="0" applyFont="1" applyBorder="1"/>
    <xf numFmtId="9" fontId="0" fillId="0" borderId="1" xfId="0" applyNumberFormat="1" applyBorder="1"/>
    <xf numFmtId="0" fontId="7" fillId="0" borderId="0" xfId="0" applyFont="1" applyAlignment="1">
      <alignment horizontal="left" vertical="center" wrapText="1" indent="4"/>
    </xf>
    <xf numFmtId="2" fontId="9" fillId="4" borderId="1" xfId="0" applyNumberFormat="1" applyFont="1" applyFill="1" applyBorder="1" applyAlignment="1">
      <alignment vertical="center" wrapText="1"/>
    </xf>
    <xf numFmtId="0" fontId="28" fillId="0" borderId="0" xfId="0" applyFont="1" applyAlignment="1">
      <alignment horizontal="left" wrapText="1"/>
    </xf>
    <xf numFmtId="9" fontId="0" fillId="0" borderId="8" xfId="0" applyNumberFormat="1" applyBorder="1"/>
    <xf numFmtId="0" fontId="22" fillId="0" borderId="0" xfId="0" applyFont="1"/>
    <xf numFmtId="0" fontId="22" fillId="0" borderId="1" xfId="0" applyFont="1" applyBorder="1"/>
    <xf numFmtId="0" fontId="0" fillId="4" borderId="0" xfId="0" applyFill="1" applyAlignment="1">
      <alignment horizontal="center"/>
    </xf>
    <xf numFmtId="0" fontId="0" fillId="4" borderId="0" xfId="0" applyFill="1"/>
    <xf numFmtId="0" fontId="7" fillId="0" borderId="0" xfId="0" applyFont="1" applyAlignment="1">
      <alignment horizontal="right" vertical="center" indent="1"/>
    </xf>
    <xf numFmtId="9" fontId="0" fillId="0" borderId="0" xfId="0" applyNumberForma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/>
    </xf>
    <xf numFmtId="4" fontId="7" fillId="6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" fontId="9" fillId="4" borderId="1" xfId="0" applyNumberFormat="1" applyFont="1" applyFill="1" applyBorder="1" applyAlignment="1">
      <alignment horizontal="right" vertical="center"/>
    </xf>
    <xf numFmtId="0" fontId="3" fillId="8" borderId="0" xfId="7" applyFill="1"/>
    <xf numFmtId="0" fontId="3" fillId="8" borderId="1" xfId="7" applyFill="1" applyBorder="1" applyAlignment="1">
      <alignment horizontal="center"/>
    </xf>
    <xf numFmtId="0" fontId="3" fillId="8" borderId="1" xfId="7" applyFill="1" applyBorder="1"/>
    <xf numFmtId="4" fontId="3" fillId="8" borderId="1" xfId="7" applyNumberFormat="1" applyFill="1" applyBorder="1"/>
    <xf numFmtId="14" fontId="3" fillId="8" borderId="1" xfId="7" applyNumberFormat="1" applyFill="1" applyBorder="1"/>
    <xf numFmtId="0" fontId="3" fillId="8" borderId="0" xfId="7" applyFill="1" applyAlignment="1">
      <alignment horizontal="left"/>
    </xf>
    <xf numFmtId="9" fontId="3" fillId="8" borderId="0" xfId="7" applyNumberFormat="1" applyFill="1"/>
    <xf numFmtId="4" fontId="3" fillId="8" borderId="0" xfId="7" applyNumberFormat="1" applyFill="1"/>
    <xf numFmtId="0" fontId="3" fillId="8" borderId="7" xfId="7" applyFill="1" applyBorder="1" applyAlignment="1">
      <alignment horizontal="left"/>
    </xf>
    <xf numFmtId="0" fontId="3" fillId="8" borderId="7" xfId="7" applyFill="1" applyBorder="1"/>
    <xf numFmtId="0" fontId="3" fillId="8" borderId="1" xfId="7" applyFill="1" applyBorder="1" applyAlignment="1">
      <alignment horizontal="left"/>
    </xf>
    <xf numFmtId="14" fontId="3" fillId="0" borderId="1" xfId="7" applyNumberFormat="1" applyBorder="1" applyProtection="1">
      <protection locked="0"/>
    </xf>
    <xf numFmtId="0" fontId="7" fillId="8" borderId="0" xfId="7" applyFont="1" applyFill="1"/>
    <xf numFmtId="10" fontId="0" fillId="0" borderId="1" xfId="5" applyNumberFormat="1" applyFont="1" applyFill="1" applyBorder="1" applyProtection="1">
      <protection locked="0"/>
    </xf>
    <xf numFmtId="0" fontId="3" fillId="8" borderId="1" xfId="7" applyFill="1" applyBorder="1" applyAlignment="1">
      <alignment horizontal="center" vertical="center" wrapText="1"/>
    </xf>
    <xf numFmtId="10" fontId="0" fillId="8" borderId="1" xfId="5" applyNumberFormat="1" applyFont="1" applyFill="1" applyBorder="1" applyProtection="1"/>
    <xf numFmtId="10" fontId="3" fillId="8" borderId="1" xfId="5" applyNumberFormat="1" applyFont="1" applyFill="1" applyBorder="1" applyProtection="1"/>
    <xf numFmtId="9" fontId="3" fillId="8" borderId="0" xfId="5" applyFont="1" applyFill="1" applyProtection="1"/>
    <xf numFmtId="0" fontId="40" fillId="8" borderId="0" xfId="7" applyFont="1" applyFill="1"/>
    <xf numFmtId="0" fontId="3" fillId="8" borderId="0" xfId="7" applyFill="1" applyProtection="1">
      <protection locked="0"/>
    </xf>
    <xf numFmtId="0" fontId="3" fillId="8" borderId="0" xfId="7" applyFill="1" applyAlignment="1">
      <alignment vertical="center"/>
    </xf>
    <xf numFmtId="10" fontId="3" fillId="8" borderId="1" xfId="7" applyNumberFormat="1" applyFill="1" applyBorder="1"/>
    <xf numFmtId="4" fontId="3" fillId="8" borderId="1" xfId="7" applyNumberFormat="1" applyFill="1" applyBorder="1" applyAlignment="1">
      <alignment vertical="center"/>
    </xf>
    <xf numFmtId="0" fontId="3" fillId="8" borderId="0" xfId="7" applyFill="1" applyAlignment="1">
      <alignment horizontal="center" vertical="center"/>
    </xf>
    <xf numFmtId="0" fontId="3" fillId="8" borderId="15" xfId="7" applyFill="1" applyBorder="1"/>
    <xf numFmtId="9" fontId="0" fillId="8" borderId="0" xfId="5" applyFont="1" applyFill="1" applyProtection="1"/>
    <xf numFmtId="4" fontId="7" fillId="8" borderId="1" xfId="7" applyNumberFormat="1" applyFont="1" applyFill="1" applyBorder="1"/>
    <xf numFmtId="4" fontId="7" fillId="8" borderId="0" xfId="7" applyNumberFormat="1" applyFont="1" applyFill="1"/>
    <xf numFmtId="0" fontId="3" fillId="8" borderId="0" xfId="7" applyFill="1" applyAlignment="1">
      <alignment horizontal="center"/>
    </xf>
    <xf numFmtId="0" fontId="3" fillId="8" borderId="1" xfId="7" applyFill="1" applyBorder="1" applyAlignment="1">
      <alignment horizontal="center" vertical="center"/>
    </xf>
    <xf numFmtId="4" fontId="3" fillId="8" borderId="1" xfId="7" applyNumberFormat="1" applyFill="1" applyBorder="1" applyAlignment="1">
      <alignment horizontal="right" vertical="center"/>
    </xf>
    <xf numFmtId="4" fontId="3" fillId="8" borderId="0" xfId="7" applyNumberFormat="1" applyFill="1" applyAlignment="1">
      <alignment horizontal="right" vertical="center"/>
    </xf>
    <xf numFmtId="4" fontId="3" fillId="0" borderId="1" xfId="7" applyNumberFormat="1" applyBorder="1" applyAlignment="1" applyProtection="1">
      <alignment horizontal="right" vertical="center"/>
      <protection locked="0"/>
    </xf>
    <xf numFmtId="0" fontId="3" fillId="8" borderId="0" xfId="7" applyFill="1" applyAlignment="1">
      <alignment horizontal="center" vertical="top" wrapText="1"/>
    </xf>
    <xf numFmtId="0" fontId="32" fillId="8" borderId="0" xfId="0" applyFont="1" applyFill="1"/>
    <xf numFmtId="0" fontId="7" fillId="8" borderId="0" xfId="0" applyFont="1" applyFill="1" applyAlignment="1">
      <alignment horizontal="right" vertical="center" indent="2"/>
    </xf>
    <xf numFmtId="0" fontId="3" fillId="8" borderId="0" xfId="0" applyFont="1" applyFill="1" applyAlignment="1">
      <alignment horizontal="left" vertical="center"/>
    </xf>
    <xf numFmtId="0" fontId="7" fillId="8" borderId="0" xfId="0" applyFont="1" applyFill="1" applyAlignment="1">
      <alignment horizontal="left" vertical="center"/>
    </xf>
    <xf numFmtId="0" fontId="7" fillId="8" borderId="0" xfId="0" applyFont="1" applyFill="1" applyAlignment="1">
      <alignment horizontal="left" vertical="center" wrapText="1"/>
    </xf>
    <xf numFmtId="10" fontId="7" fillId="8" borderId="0" xfId="5" applyNumberFormat="1" applyFont="1" applyFill="1" applyBorder="1" applyAlignment="1" applyProtection="1">
      <alignment horizontal="center" vertical="center"/>
    </xf>
    <xf numFmtId="0" fontId="32" fillId="8" borderId="1" xfId="0" applyFont="1" applyFill="1" applyBorder="1" applyAlignment="1">
      <alignment horizontal="center" vertical="center"/>
    </xf>
    <xf numFmtId="0" fontId="32" fillId="0" borderId="1" xfId="0" applyFont="1" applyBorder="1" applyAlignment="1" applyProtection="1">
      <alignment horizontal="center" vertical="center"/>
      <protection locked="0"/>
    </xf>
    <xf numFmtId="0" fontId="0" fillId="8" borderId="0" xfId="0" applyFill="1"/>
    <xf numFmtId="0" fontId="8" fillId="8" borderId="0" xfId="0" applyFont="1" applyFill="1"/>
    <xf numFmtId="0" fontId="7" fillId="8" borderId="1" xfId="0" applyFont="1" applyFill="1" applyBorder="1" applyAlignment="1">
      <alignment horizontal="center" vertical="center"/>
    </xf>
    <xf numFmtId="0" fontId="7" fillId="8" borderId="4" xfId="0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right" vertical="center"/>
    </xf>
    <xf numFmtId="0" fontId="3" fillId="8" borderId="7" xfId="0" applyFont="1" applyFill="1" applyBorder="1" applyAlignment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  <protection locked="0"/>
    </xf>
    <xf numFmtId="4" fontId="3" fillId="8" borderId="4" xfId="0" applyNumberFormat="1" applyFont="1" applyFill="1" applyBorder="1" applyAlignment="1">
      <alignment horizontal="right" vertical="center" wrapText="1"/>
    </xf>
    <xf numFmtId="4" fontId="3" fillId="8" borderId="1" xfId="0" applyNumberFormat="1" applyFont="1" applyFill="1" applyBorder="1" applyAlignment="1">
      <alignment horizontal="right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9" fontId="7" fillId="8" borderId="1" xfId="3" applyFont="1" applyFill="1" applyBorder="1" applyAlignment="1" applyProtection="1">
      <alignment horizontal="right" vertical="center" wrapText="1"/>
    </xf>
    <xf numFmtId="9" fontId="7" fillId="8" borderId="2" xfId="3" applyFont="1" applyFill="1" applyBorder="1" applyAlignment="1" applyProtection="1">
      <alignment horizontal="right" vertical="center" wrapText="1"/>
    </xf>
    <xf numFmtId="4" fontId="7" fillId="8" borderId="1" xfId="0" applyNumberFormat="1" applyFont="1" applyFill="1" applyBorder="1" applyAlignment="1">
      <alignment horizontal="right" vertical="center" wrapText="1"/>
    </xf>
    <xf numFmtId="0" fontId="33" fillId="8" borderId="0" xfId="0" applyFont="1" applyFill="1" applyAlignment="1">
      <alignment horizontal="center" vertical="center"/>
    </xf>
    <xf numFmtId="0" fontId="33" fillId="8" borderId="0" xfId="0" applyFont="1" applyFill="1" applyAlignment="1">
      <alignment vertical="center" wrapText="1"/>
    </xf>
    <xf numFmtId="3" fontId="33" fillId="8" borderId="0" xfId="0" applyNumberFormat="1" applyFont="1" applyFill="1" applyAlignment="1">
      <alignment horizontal="right" vertical="center"/>
    </xf>
    <xf numFmtId="0" fontId="34" fillId="8" borderId="0" xfId="0" applyFont="1" applyFill="1"/>
    <xf numFmtId="0" fontId="5" fillId="8" borderId="0" xfId="0" applyFont="1" applyFill="1" applyAlignment="1">
      <alignment vertical="center" wrapText="1"/>
    </xf>
    <xf numFmtId="0" fontId="6" fillId="8" borderId="0" xfId="0" applyFont="1" applyFill="1" applyAlignment="1">
      <alignment vertical="top" wrapText="1"/>
    </xf>
    <xf numFmtId="0" fontId="6" fillId="8" borderId="0" xfId="0" applyFont="1" applyFill="1" applyAlignment="1">
      <alignment horizontal="left" vertical="center" wrapText="1"/>
    </xf>
    <xf numFmtId="0" fontId="34" fillId="8" borderId="0" xfId="0" applyFont="1" applyFill="1" applyAlignment="1">
      <alignment vertical="center" wrapText="1"/>
    </xf>
    <xf numFmtId="0" fontId="24" fillId="8" borderId="0" xfId="0" applyFont="1" applyFill="1"/>
    <xf numFmtId="9" fontId="0" fillId="8" borderId="0" xfId="3" applyFont="1" applyFill="1" applyProtection="1"/>
    <xf numFmtId="0" fontId="25" fillId="8" borderId="0" xfId="0" applyFont="1" applyFill="1"/>
    <xf numFmtId="9" fontId="2" fillId="8" borderId="0" xfId="3" applyFont="1" applyFill="1" applyAlignment="1" applyProtection="1">
      <alignment horizontal="left"/>
    </xf>
    <xf numFmtId="4" fontId="7" fillId="8" borderId="3" xfId="0" applyNumberFormat="1" applyFont="1" applyFill="1" applyBorder="1" applyAlignment="1">
      <alignment vertical="center" wrapText="1"/>
    </xf>
    <xf numFmtId="4" fontId="7" fillId="8" borderId="5" xfId="0" applyNumberFormat="1" applyFont="1" applyFill="1" applyBorder="1" applyAlignment="1">
      <alignment vertical="center" wrapText="1"/>
    </xf>
    <xf numFmtId="4" fontId="7" fillId="8" borderId="4" xfId="0" applyNumberFormat="1" applyFont="1" applyFill="1" applyBorder="1" applyAlignment="1">
      <alignment vertical="center" wrapText="1"/>
    </xf>
    <xf numFmtId="4" fontId="7" fillId="0" borderId="1" xfId="0" applyNumberFormat="1" applyFont="1" applyBorder="1" applyAlignment="1" applyProtection="1">
      <alignment vertical="center" wrapText="1"/>
      <protection locked="0"/>
    </xf>
    <xf numFmtId="4" fontId="7" fillId="8" borderId="1" xfId="0" applyNumberFormat="1" applyFont="1" applyFill="1" applyBorder="1" applyAlignment="1">
      <alignment vertical="center" wrapText="1"/>
    </xf>
    <xf numFmtId="0" fontId="3" fillId="8" borderId="15" xfId="7" applyFill="1" applyBorder="1" applyAlignment="1">
      <alignment horizontal="left"/>
    </xf>
    <xf numFmtId="14" fontId="3" fillId="8" borderId="0" xfId="7" applyNumberFormat="1" applyFill="1"/>
    <xf numFmtId="0" fontId="42" fillId="8" borderId="0" xfId="0" applyFont="1" applyFill="1"/>
    <xf numFmtId="9" fontId="42" fillId="8" borderId="0" xfId="3" applyFont="1" applyFill="1" applyAlignment="1" applyProtection="1">
      <alignment horizontal="left"/>
    </xf>
    <xf numFmtId="0" fontId="7" fillId="8" borderId="0" xfId="0" applyFont="1" applyFill="1" applyAlignment="1">
      <alignment horizontal="right" vertical="center" indent="1"/>
    </xf>
    <xf numFmtId="0" fontId="3" fillId="8" borderId="1" xfId="7" applyFill="1" applyBorder="1" applyAlignment="1">
      <alignment vertical="center"/>
    </xf>
    <xf numFmtId="0" fontId="7" fillId="8" borderId="0" xfId="0" applyFont="1" applyFill="1" applyAlignment="1">
      <alignment horizontal="center" vertical="center"/>
    </xf>
    <xf numFmtId="0" fontId="7" fillId="8" borderId="1" xfId="0" applyFont="1" applyFill="1" applyBorder="1" applyAlignment="1">
      <alignment vertical="center" wrapText="1"/>
    </xf>
    <xf numFmtId="4" fontId="3" fillId="0" borderId="1" xfId="0" applyNumberFormat="1" applyFont="1" applyBorder="1" applyAlignment="1" applyProtection="1">
      <alignment horizontal="right" vertical="center" wrapText="1"/>
      <protection locked="0"/>
    </xf>
    <xf numFmtId="0" fontId="4" fillId="8" borderId="0" xfId="0" applyFont="1" applyFill="1" applyAlignment="1">
      <alignment horizontal="left" vertical="center"/>
    </xf>
    <xf numFmtId="0" fontId="0" fillId="8" borderId="0" xfId="0" applyFill="1" applyAlignment="1">
      <alignment horizontal="center"/>
    </xf>
    <xf numFmtId="0" fontId="0" fillId="8" borderId="0" xfId="0" applyFill="1" applyAlignment="1">
      <alignment wrapText="1"/>
    </xf>
    <xf numFmtId="0" fontId="0" fillId="8" borderId="0" xfId="0" applyFill="1" applyAlignment="1">
      <alignment vertical="center" wrapText="1"/>
    </xf>
    <xf numFmtId="3" fontId="0" fillId="8" borderId="0" xfId="0" applyNumberFormat="1" applyFill="1" applyAlignment="1">
      <alignment vertical="center" wrapText="1"/>
    </xf>
    <xf numFmtId="2" fontId="0" fillId="8" borderId="0" xfId="0" applyNumberFormat="1" applyFill="1" applyAlignment="1">
      <alignment horizontal="center" wrapText="1"/>
    </xf>
    <xf numFmtId="4" fontId="0" fillId="8" borderId="0" xfId="0" applyNumberFormat="1" applyFill="1" applyAlignment="1">
      <alignment wrapText="1"/>
    </xf>
    <xf numFmtId="3" fontId="0" fillId="8" borderId="0" xfId="0" applyNumberFormat="1" applyFill="1" applyAlignment="1">
      <alignment horizontal="center" wrapText="1"/>
    </xf>
    <xf numFmtId="3" fontId="0" fillId="8" borderId="0" xfId="0" applyNumberFormat="1" applyFill="1" applyAlignment="1">
      <alignment horizontal="center"/>
    </xf>
    <xf numFmtId="9" fontId="2" fillId="8" borderId="0" xfId="3" applyFont="1" applyFill="1" applyBorder="1" applyAlignment="1" applyProtection="1">
      <alignment horizontal="left"/>
    </xf>
    <xf numFmtId="9" fontId="0" fillId="8" borderId="0" xfId="3" applyFont="1" applyFill="1" applyBorder="1" applyAlignment="1" applyProtection="1">
      <alignment horizontal="left"/>
    </xf>
    <xf numFmtId="3" fontId="0" fillId="8" borderId="0" xfId="0" applyNumberFormat="1" applyFill="1"/>
    <xf numFmtId="166" fontId="0" fillId="8" borderId="0" xfId="0" applyNumberFormat="1" applyFill="1"/>
    <xf numFmtId="0" fontId="0" fillId="8" borderId="0" xfId="0" applyFill="1" applyAlignment="1">
      <alignment horizontal="right"/>
    </xf>
    <xf numFmtId="3" fontId="0" fillId="8" borderId="0" xfId="0" applyNumberFormat="1" applyFill="1" applyAlignment="1">
      <alignment horizontal="right"/>
    </xf>
    <xf numFmtId="0" fontId="31" fillId="8" borderId="0" xfId="0" applyFont="1" applyFill="1"/>
    <xf numFmtId="0" fontId="36" fillId="8" borderId="0" xfId="6" applyFont="1" applyFill="1"/>
    <xf numFmtId="0" fontId="36" fillId="8" borderId="0" xfId="6" applyFont="1" applyFill="1" applyAlignment="1">
      <alignment horizontal="center"/>
    </xf>
    <xf numFmtId="2" fontId="0" fillId="8" borderId="0" xfId="0" applyNumberFormat="1" applyFill="1" applyAlignment="1">
      <alignment horizontal="center"/>
    </xf>
    <xf numFmtId="1" fontId="0" fillId="8" borderId="0" xfId="0" applyNumberFormat="1" applyFill="1" applyAlignment="1">
      <alignment horizontal="center"/>
    </xf>
    <xf numFmtId="1" fontId="0" fillId="8" borderId="0" xfId="0" applyNumberFormat="1" applyFill="1"/>
    <xf numFmtId="0" fontId="37" fillId="8" borderId="0" xfId="0" applyFont="1" applyFill="1" applyAlignment="1">
      <alignment horizontal="right"/>
    </xf>
    <xf numFmtId="0" fontId="0" fillId="8" borderId="0" xfId="0" applyFill="1" applyAlignment="1">
      <alignment horizontal="left"/>
    </xf>
    <xf numFmtId="4" fontId="0" fillId="8" borderId="0" xfId="0" applyNumberFormat="1" applyFill="1"/>
    <xf numFmtId="0" fontId="38" fillId="8" borderId="0" xfId="0" applyFont="1" applyFill="1" applyAlignment="1">
      <alignment horizontal="center"/>
    </xf>
    <xf numFmtId="2" fontId="38" fillId="8" borderId="0" xfId="0" applyNumberFormat="1" applyFont="1" applyFill="1" applyAlignment="1">
      <alignment horizontal="center"/>
    </xf>
    <xf numFmtId="1" fontId="38" fillId="8" borderId="0" xfId="0" applyNumberFormat="1" applyFont="1" applyFill="1" applyAlignment="1">
      <alignment horizontal="center"/>
    </xf>
    <xf numFmtId="2" fontId="0" fillId="8" borderId="0" xfId="0" applyNumberFormat="1" applyFill="1"/>
    <xf numFmtId="0" fontId="22" fillId="8" borderId="0" xfId="7" applyFont="1" applyFill="1" applyAlignment="1">
      <alignment vertical="center" wrapText="1"/>
    </xf>
    <xf numFmtId="0" fontId="3" fillId="8" borderId="0" xfId="7" applyFill="1" applyAlignment="1">
      <alignment vertical="center" wrapText="1"/>
    </xf>
    <xf numFmtId="4" fontId="3" fillId="8" borderId="0" xfId="7" applyNumberFormat="1" applyFill="1" applyAlignment="1">
      <alignment vertical="center"/>
    </xf>
    <xf numFmtId="0" fontId="3" fillId="8" borderId="0" xfId="7" applyFill="1" applyAlignment="1">
      <alignment vertical="top" wrapText="1"/>
    </xf>
    <xf numFmtId="2" fontId="3" fillId="8" borderId="0" xfId="7" applyNumberFormat="1" applyFill="1"/>
    <xf numFmtId="9" fontId="0" fillId="8" borderId="0" xfId="5" applyFont="1" applyFill="1" applyBorder="1" applyAlignment="1" applyProtection="1"/>
    <xf numFmtId="167" fontId="3" fillId="8" borderId="0" xfId="7" applyNumberFormat="1" applyFill="1"/>
    <xf numFmtId="0" fontId="7" fillId="8" borderId="0" xfId="0" applyFont="1" applyFill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4" fontId="9" fillId="0" borderId="1" xfId="0" applyNumberFormat="1" applyFont="1" applyBorder="1" applyAlignment="1" applyProtection="1">
      <alignment horizontal="right" vertical="center"/>
      <protection locked="0"/>
    </xf>
    <xf numFmtId="4" fontId="7" fillId="0" borderId="1" xfId="0" applyNumberFormat="1" applyFont="1" applyBorder="1" applyAlignment="1" applyProtection="1">
      <alignment horizontal="right" vertical="center"/>
      <protection locked="0"/>
    </xf>
    <xf numFmtId="4" fontId="9" fillId="8" borderId="1" xfId="0" applyNumberFormat="1" applyFont="1" applyFill="1" applyBorder="1" applyAlignment="1">
      <alignment horizontal="right" vertical="center"/>
    </xf>
    <xf numFmtId="165" fontId="7" fillId="8" borderId="1" xfId="3" applyNumberFormat="1" applyFont="1" applyFill="1" applyBorder="1" applyAlignment="1" applyProtection="1">
      <alignment horizontal="right" vertical="center"/>
    </xf>
    <xf numFmtId="9" fontId="9" fillId="8" borderId="0" xfId="3" applyFont="1" applyFill="1" applyAlignment="1" applyProtection="1">
      <alignment horizontal="center" vertical="center"/>
    </xf>
    <xf numFmtId="9" fontId="9" fillId="8" borderId="1" xfId="3" applyFont="1" applyFill="1" applyBorder="1" applyAlignment="1" applyProtection="1">
      <alignment vertical="center" wrapText="1"/>
    </xf>
    <xf numFmtId="9" fontId="13" fillId="8" borderId="1" xfId="3" applyFont="1" applyFill="1" applyBorder="1" applyAlignment="1" applyProtection="1">
      <alignment vertical="center" wrapText="1"/>
    </xf>
    <xf numFmtId="165" fontId="7" fillId="8" borderId="0" xfId="3" applyNumberFormat="1" applyFont="1" applyFill="1" applyAlignment="1" applyProtection="1">
      <alignment horizontal="center" vertical="center" wrapText="1"/>
    </xf>
    <xf numFmtId="9" fontId="22" fillId="8" borderId="1" xfId="3" applyFont="1" applyFill="1" applyBorder="1" applyAlignment="1" applyProtection="1">
      <alignment vertical="center" wrapText="1"/>
    </xf>
    <xf numFmtId="9" fontId="20" fillId="8" borderId="0" xfId="3" applyFont="1" applyFill="1" applyAlignment="1" applyProtection="1">
      <alignment horizontal="left"/>
    </xf>
    <xf numFmtId="165" fontId="7" fillId="8" borderId="1" xfId="3" applyNumberFormat="1" applyFont="1" applyFill="1" applyBorder="1" applyAlignment="1" applyProtection="1">
      <alignment horizontal="center" vertical="center"/>
    </xf>
    <xf numFmtId="0" fontId="4" fillId="8" borderId="0" xfId="0" applyFont="1" applyFill="1" applyAlignment="1">
      <alignment vertical="center" wrapText="1"/>
    </xf>
    <xf numFmtId="0" fontId="9" fillId="8" borderId="0" xfId="0" applyFont="1" applyFill="1" applyAlignment="1">
      <alignment vertical="center"/>
    </xf>
    <xf numFmtId="0" fontId="9" fillId="8" borderId="0" xfId="0" applyFont="1" applyFill="1" applyAlignment="1">
      <alignment horizontal="left" vertical="center"/>
    </xf>
    <xf numFmtId="0" fontId="9" fillId="8" borderId="1" xfId="0" applyFont="1" applyFill="1" applyBorder="1" applyAlignment="1">
      <alignment vertical="center"/>
    </xf>
    <xf numFmtId="9" fontId="22" fillId="8" borderId="0" xfId="0" applyNumberFormat="1" applyFont="1" applyFill="1"/>
    <xf numFmtId="0" fontId="7" fillId="8" borderId="0" xfId="0" applyFont="1" applyFill="1" applyAlignment="1">
      <alignment horizontal="right" vertical="center" wrapText="1" indent="1"/>
    </xf>
    <xf numFmtId="0" fontId="0" fillId="8" borderId="1" xfId="0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8" borderId="0" xfId="0" applyFont="1" applyFill="1" applyAlignment="1">
      <alignment horizontal="center" vertical="center" wrapText="1"/>
    </xf>
    <xf numFmtId="0" fontId="8" fillId="8" borderId="0" xfId="0" applyFont="1" applyFill="1" applyAlignment="1">
      <alignment horizontal="left"/>
    </xf>
    <xf numFmtId="0" fontId="9" fillId="8" borderId="0" xfId="0" applyFont="1" applyFill="1" applyAlignment="1">
      <alignment vertical="center" wrapText="1"/>
    </xf>
    <xf numFmtId="0" fontId="9" fillId="8" borderId="0" xfId="0" applyFont="1" applyFill="1"/>
    <xf numFmtId="0" fontId="9" fillId="8" borderId="0" xfId="0" applyFont="1" applyFill="1" applyAlignment="1">
      <alignment horizontal="left"/>
    </xf>
    <xf numFmtId="0" fontId="5" fillId="8" borderId="0" xfId="0" applyFont="1" applyFill="1"/>
    <xf numFmtId="0" fontId="9" fillId="8" borderId="1" xfId="0" applyFont="1" applyFill="1" applyBorder="1" applyAlignment="1">
      <alignment horizontal="center" vertical="center"/>
    </xf>
    <xf numFmtId="0" fontId="6" fillId="8" borderId="0" xfId="0" applyFont="1" applyFill="1"/>
    <xf numFmtId="0" fontId="21" fillId="8" borderId="0" xfId="0" applyFont="1" applyFill="1"/>
    <xf numFmtId="4" fontId="7" fillId="8" borderId="0" xfId="0" applyNumberFormat="1" applyFont="1" applyFill="1" applyAlignment="1">
      <alignment horizontal="right" vertical="center"/>
    </xf>
    <xf numFmtId="9" fontId="9" fillId="8" borderId="0" xfId="0" applyNumberFormat="1" applyFont="1" applyFill="1" applyAlignment="1">
      <alignment horizontal="left" vertical="top" wrapText="1"/>
    </xf>
    <xf numFmtId="0" fontId="9" fillId="8" borderId="0" xfId="0" applyFont="1" applyFill="1" applyAlignment="1">
      <alignment horizontal="center"/>
    </xf>
    <xf numFmtId="0" fontId="7" fillId="8" borderId="0" xfId="0" applyFont="1" applyFill="1" applyAlignment="1">
      <alignment vertical="center" wrapText="1"/>
    </xf>
    <xf numFmtId="0" fontId="9" fillId="8" borderId="4" xfId="0" applyFont="1" applyFill="1" applyBorder="1" applyAlignment="1">
      <alignment vertical="top" wrapText="1"/>
    </xf>
    <xf numFmtId="0" fontId="9" fillId="8" borderId="1" xfId="0" applyFont="1" applyFill="1" applyBorder="1" applyAlignment="1">
      <alignment horizontal="center"/>
    </xf>
    <xf numFmtId="0" fontId="0" fillId="8" borderId="0" xfId="0" applyFill="1" applyAlignment="1">
      <alignment horizontal="center" wrapText="1"/>
    </xf>
    <xf numFmtId="0" fontId="11" fillId="8" borderId="1" xfId="0" applyFont="1" applyFill="1" applyBorder="1" applyAlignment="1">
      <alignment vertical="center" wrapText="1"/>
    </xf>
    <xf numFmtId="2" fontId="9" fillId="8" borderId="1" xfId="0" applyNumberFormat="1" applyFont="1" applyFill="1" applyBorder="1" applyAlignment="1">
      <alignment vertical="center" wrapText="1"/>
    </xf>
    <xf numFmtId="0" fontId="9" fillId="8" borderId="0" xfId="0" applyFont="1" applyFill="1" applyAlignment="1">
      <alignment horizontal="right" vertical="center" wrapText="1"/>
    </xf>
    <xf numFmtId="0" fontId="12" fillId="8" borderId="1" xfId="0" applyFont="1" applyFill="1" applyBorder="1" applyAlignment="1">
      <alignment vertical="center" wrapText="1"/>
    </xf>
    <xf numFmtId="0" fontId="23" fillId="8" borderId="1" xfId="0" applyFont="1" applyFill="1" applyBorder="1" applyAlignment="1">
      <alignment vertical="center" wrapText="1"/>
    </xf>
    <xf numFmtId="0" fontId="27" fillId="8" borderId="0" xfId="0" applyFont="1" applyFill="1"/>
    <xf numFmtId="0" fontId="9" fillId="8" borderId="1" xfId="0" applyFont="1" applyFill="1" applyBorder="1" applyAlignment="1">
      <alignment vertical="center" wrapText="1"/>
    </xf>
    <xf numFmtId="0" fontId="9" fillId="8" borderId="0" xfId="0" applyFont="1" applyFill="1" applyAlignment="1">
      <alignment wrapText="1"/>
    </xf>
    <xf numFmtId="0" fontId="6" fillId="8" borderId="0" xfId="0" applyFont="1" applyFill="1" applyAlignment="1">
      <alignment horizontal="left" wrapText="1"/>
    </xf>
    <xf numFmtId="0" fontId="9" fillId="8" borderId="1" xfId="0" applyFont="1" applyFill="1" applyBorder="1"/>
    <xf numFmtId="9" fontId="0" fillId="8" borderId="1" xfId="0" applyNumberFormat="1" applyFill="1" applyBorder="1"/>
    <xf numFmtId="0" fontId="22" fillId="8" borderId="0" xfId="0" applyFont="1" applyFill="1"/>
    <xf numFmtId="9" fontId="0" fillId="8" borderId="8" xfId="0" applyNumberFormat="1" applyFill="1" applyBorder="1"/>
    <xf numFmtId="0" fontId="22" fillId="8" borderId="1" xfId="0" applyFont="1" applyFill="1" applyBorder="1"/>
    <xf numFmtId="9" fontId="0" fillId="8" borderId="0" xfId="0" applyNumberFormat="1" applyFill="1"/>
    <xf numFmtId="0" fontId="7" fillId="8" borderId="2" xfId="0" applyFont="1" applyFill="1" applyBorder="1" applyAlignment="1">
      <alignment horizontal="left" vertical="center" wrapText="1"/>
    </xf>
    <xf numFmtId="4" fontId="7" fillId="8" borderId="4" xfId="0" applyNumberFormat="1" applyFont="1" applyFill="1" applyBorder="1" applyAlignment="1">
      <alignment horizontal="right" vertical="center" wrapText="1"/>
    </xf>
    <xf numFmtId="0" fontId="7" fillId="8" borderId="5" xfId="0" applyFont="1" applyFill="1" applyBorder="1" applyAlignment="1">
      <alignment vertical="center" wrapText="1"/>
    </xf>
    <xf numFmtId="4" fontId="7" fillId="8" borderId="0" xfId="0" applyNumberFormat="1" applyFont="1" applyFill="1" applyAlignment="1">
      <alignment horizontal="right" vertical="center" wrapText="1"/>
    </xf>
    <xf numFmtId="0" fontId="6" fillId="8" borderId="1" xfId="0" applyFont="1" applyFill="1" applyBorder="1" applyAlignment="1">
      <alignment vertical="top" wrapText="1"/>
    </xf>
    <xf numFmtId="0" fontId="3" fillId="0" borderId="2" xfId="0" applyFont="1" applyBorder="1" applyAlignment="1" applyProtection="1">
      <alignment horizontal="left" vertical="center" wrapText="1"/>
      <protection locked="0"/>
    </xf>
    <xf numFmtId="168" fontId="7" fillId="0" borderId="1" xfId="0" applyNumberFormat="1" applyFont="1" applyBorder="1" applyAlignment="1" applyProtection="1">
      <alignment horizontal="right" vertical="center" wrapText="1"/>
      <protection locked="0"/>
    </xf>
    <xf numFmtId="0" fontId="3" fillId="8" borderId="2" xfId="0" applyFont="1" applyFill="1" applyBorder="1" applyAlignment="1">
      <alignment horizontal="left" vertical="center" wrapText="1"/>
    </xf>
    <xf numFmtId="4" fontId="3" fillId="8" borderId="3" xfId="0" applyNumberFormat="1" applyFont="1" applyFill="1" applyBorder="1" applyAlignment="1">
      <alignment vertical="center" wrapText="1"/>
    </xf>
    <xf numFmtId="4" fontId="3" fillId="8" borderId="5" xfId="0" applyNumberFormat="1" applyFont="1" applyFill="1" applyBorder="1" applyAlignment="1">
      <alignment vertical="center" wrapText="1"/>
    </xf>
    <xf numFmtId="4" fontId="3" fillId="8" borderId="4" xfId="0" applyNumberFormat="1" applyFont="1" applyFill="1" applyBorder="1" applyAlignment="1">
      <alignment vertical="center" wrapText="1"/>
    </xf>
    <xf numFmtId="0" fontId="3" fillId="8" borderId="15" xfId="7" applyFill="1" applyBorder="1" applyAlignment="1">
      <alignment horizontal="center"/>
    </xf>
    <xf numFmtId="4" fontId="3" fillId="8" borderId="1" xfId="7" applyNumberFormat="1" applyFill="1" applyBorder="1" applyAlignment="1">
      <alignment horizontal="right" vertical="center" wrapText="1"/>
    </xf>
    <xf numFmtId="0" fontId="6" fillId="8" borderId="1" xfId="7" applyFont="1" applyFill="1" applyBorder="1"/>
    <xf numFmtId="4" fontId="6" fillId="8" borderId="1" xfId="7" applyNumberFormat="1" applyFont="1" applyFill="1" applyBorder="1" applyAlignment="1">
      <alignment horizontal="right" vertical="center"/>
    </xf>
    <xf numFmtId="9" fontId="0" fillId="0" borderId="1" xfId="5" applyFont="1" applyFill="1" applyBorder="1" applyProtection="1">
      <protection locked="0"/>
    </xf>
    <xf numFmtId="0" fontId="3" fillId="8" borderId="3" xfId="0" applyFont="1" applyFill="1" applyBorder="1" applyAlignment="1">
      <alignment vertical="top"/>
    </xf>
    <xf numFmtId="0" fontId="3" fillId="8" borderId="5" xfId="0" applyFont="1" applyFill="1" applyBorder="1" applyAlignment="1">
      <alignment vertical="top"/>
    </xf>
    <xf numFmtId="0" fontId="3" fillId="8" borderId="3" xfId="0" applyFont="1" applyFill="1" applyBorder="1" applyAlignment="1">
      <alignment vertical="top" wrapText="1"/>
    </xf>
    <xf numFmtId="0" fontId="3" fillId="8" borderId="5" xfId="0" applyFont="1" applyFill="1" applyBorder="1" applyAlignment="1">
      <alignment vertical="top" wrapText="1"/>
    </xf>
    <xf numFmtId="0" fontId="3" fillId="8" borderId="0" xfId="0" applyFont="1" applyFill="1" applyAlignment="1">
      <alignment horizontal="left" vertical="top" wrapText="1"/>
    </xf>
    <xf numFmtId="167" fontId="0" fillId="8" borderId="1" xfId="3" applyNumberFormat="1" applyFont="1" applyFill="1" applyBorder="1" applyProtection="1"/>
    <xf numFmtId="0" fontId="3" fillId="8" borderId="1" xfId="7" applyFill="1" applyBorder="1" applyProtection="1">
      <protection locked="0"/>
    </xf>
    <xf numFmtId="0" fontId="40" fillId="8" borderId="0" xfId="7" applyFont="1" applyFill="1" applyProtection="1">
      <protection locked="0"/>
    </xf>
    <xf numFmtId="0" fontId="15" fillId="0" borderId="0" xfId="0" applyFont="1" applyAlignment="1">
      <alignment horizontal="left" vertical="top" wrapText="1"/>
    </xf>
    <xf numFmtId="0" fontId="15" fillId="0" borderId="0" xfId="4" applyFont="1" applyAlignment="1">
      <alignment horizontal="left" vertical="top" wrapText="1"/>
    </xf>
    <xf numFmtId="0" fontId="7" fillId="8" borderId="1" xfId="7" applyFont="1" applyFill="1" applyBorder="1"/>
    <xf numFmtId="4" fontId="7" fillId="8" borderId="1" xfId="7" applyNumberFormat="1" applyFont="1" applyFill="1" applyBorder="1" applyAlignment="1">
      <alignment horizontal="right" vertical="center"/>
    </xf>
    <xf numFmtId="0" fontId="3" fillId="8" borderId="0" xfId="0" applyFont="1" applyFill="1" applyAlignment="1">
      <alignment horizontal="left" vertical="center" wrapText="1"/>
    </xf>
    <xf numFmtId="0" fontId="9" fillId="8" borderId="0" xfId="0" applyFont="1" applyFill="1" applyAlignment="1">
      <alignment horizontal="left" vertical="center" wrapText="1"/>
    </xf>
    <xf numFmtId="0" fontId="7" fillId="8" borderId="0" xfId="0" applyFont="1" applyFill="1" applyAlignment="1">
      <alignment horizontal="left" vertical="center" wrapText="1" indent="4"/>
    </xf>
    <xf numFmtId="0" fontId="28" fillId="8" borderId="0" xfId="0" applyFont="1" applyFill="1" applyAlignment="1">
      <alignment horizontal="left" wrapText="1"/>
    </xf>
    <xf numFmtId="0" fontId="9" fillId="8" borderId="1" xfId="0" applyFont="1" applyFill="1" applyBorder="1" applyAlignment="1">
      <alignment horizontal="left" vertical="center" wrapText="1"/>
    </xf>
    <xf numFmtId="9" fontId="0" fillId="8" borderId="8" xfId="3" applyFont="1" applyFill="1" applyBorder="1" applyProtection="1"/>
    <xf numFmtId="9" fontId="3" fillId="8" borderId="1" xfId="3" applyFont="1" applyFill="1" applyBorder="1" applyAlignment="1" applyProtection="1">
      <alignment vertical="center" wrapText="1"/>
    </xf>
    <xf numFmtId="9" fontId="1" fillId="8" borderId="0" xfId="3" applyFont="1" applyFill="1" applyAlignment="1" applyProtection="1">
      <alignment horizontal="left"/>
    </xf>
    <xf numFmtId="4" fontId="3" fillId="0" borderId="1" xfId="0" applyNumberFormat="1" applyFont="1" applyBorder="1" applyAlignment="1" applyProtection="1">
      <alignment horizontal="right" vertical="center"/>
      <protection locked="0"/>
    </xf>
    <xf numFmtId="0" fontId="3" fillId="8" borderId="0" xfId="0" applyFont="1" applyFill="1" applyAlignment="1">
      <alignment vertical="center" wrapText="1"/>
    </xf>
    <xf numFmtId="0" fontId="7" fillId="8" borderId="0" xfId="0" applyFont="1" applyFill="1" applyAlignment="1">
      <alignment horizontal="left" vertical="center" wrapText="1" indent="2"/>
    </xf>
    <xf numFmtId="0" fontId="47" fillId="8" borderId="0" xfId="0" applyFont="1" applyFill="1" applyAlignment="1">
      <alignment horizontal="left" wrapText="1" indent="2"/>
    </xf>
    <xf numFmtId="0" fontId="0" fillId="8" borderId="0" xfId="0" applyFill="1" applyAlignment="1">
      <alignment horizontal="right" indent="1"/>
    </xf>
    <xf numFmtId="0" fontId="3" fillId="8" borderId="0" xfId="0" applyFont="1" applyFill="1"/>
    <xf numFmtId="0" fontId="3" fillId="8" borderId="0" xfId="0" applyFont="1" applyFill="1" applyAlignment="1">
      <alignment horizontal="left"/>
    </xf>
    <xf numFmtId="3" fontId="3" fillId="8" borderId="2" xfId="0" applyNumberFormat="1" applyFont="1" applyFill="1" applyBorder="1" applyAlignment="1">
      <alignment horizontal="right" vertical="center"/>
    </xf>
    <xf numFmtId="0" fontId="3" fillId="8" borderId="1" xfId="0" applyFont="1" applyFill="1" applyBorder="1" applyAlignment="1">
      <alignment horizontal="center" vertical="center"/>
    </xf>
    <xf numFmtId="4" fontId="3" fillId="8" borderId="1" xfId="0" applyNumberFormat="1" applyFont="1" applyFill="1" applyBorder="1" applyAlignment="1">
      <alignment horizontal="right" vertical="center"/>
    </xf>
    <xf numFmtId="0" fontId="49" fillId="8" borderId="0" xfId="0" applyFont="1" applyFill="1" applyAlignment="1">
      <alignment horizontal="left" vertical="center"/>
    </xf>
    <xf numFmtId="0" fontId="3" fillId="8" borderId="0" xfId="0" applyFont="1" applyFill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3" fillId="8" borderId="1" xfId="0" applyFont="1" applyFill="1" applyBorder="1" applyAlignment="1">
      <alignment vertical="center" wrapText="1"/>
    </xf>
    <xf numFmtId="0" fontId="3" fillId="8" borderId="0" xfId="0" applyFont="1" applyFill="1" applyAlignment="1">
      <alignment horizontal="right" vertical="center" wrapText="1"/>
    </xf>
    <xf numFmtId="0" fontId="3" fillId="8" borderId="0" xfId="0" applyFont="1" applyFill="1" applyAlignment="1">
      <alignment wrapText="1"/>
    </xf>
    <xf numFmtId="4" fontId="22" fillId="8" borderId="0" xfId="7" applyNumberFormat="1" applyFont="1" applyFill="1" applyAlignment="1">
      <alignment vertical="top" wrapText="1"/>
    </xf>
    <xf numFmtId="4" fontId="7" fillId="8" borderId="1" xfId="7" applyNumberFormat="1" applyFont="1" applyFill="1" applyBorder="1" applyAlignment="1">
      <alignment vertical="center"/>
    </xf>
    <xf numFmtId="0" fontId="6" fillId="8" borderId="1" xfId="7" applyFont="1" applyFill="1" applyBorder="1" applyAlignment="1">
      <alignment vertical="center"/>
    </xf>
    <xf numFmtId="4" fontId="6" fillId="8" borderId="1" xfId="7" applyNumberFormat="1" applyFont="1" applyFill="1" applyBorder="1"/>
    <xf numFmtId="4" fontId="7" fillId="8" borderId="1" xfId="0" applyNumberFormat="1" applyFont="1" applyFill="1" applyBorder="1" applyAlignment="1" applyProtection="1">
      <alignment horizontal="right" vertical="center"/>
      <protection locked="0"/>
    </xf>
    <xf numFmtId="4" fontId="3" fillId="8" borderId="4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0" xfId="0" applyFont="1" applyAlignment="1">
      <alignment horizontal="left" vertical="top" wrapText="1"/>
    </xf>
    <xf numFmtId="0" fontId="15" fillId="0" borderId="0" xfId="4" applyFont="1" applyAlignment="1">
      <alignment horizontal="left" vertical="top" wrapText="1"/>
    </xf>
    <xf numFmtId="0" fontId="15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19" fillId="0" borderId="0" xfId="0" applyFont="1" applyAlignment="1">
      <alignment horizontal="left" vertical="top" wrapText="1"/>
    </xf>
    <xf numFmtId="0" fontId="44" fillId="0" borderId="0" xfId="2" applyFont="1" applyAlignment="1">
      <alignment horizontal="left" vertical="top" wrapText="1"/>
    </xf>
    <xf numFmtId="0" fontId="17" fillId="0" borderId="0" xfId="2" applyFont="1" applyFill="1" applyAlignment="1">
      <alignment horizontal="left" vertical="top" wrapText="1"/>
    </xf>
    <xf numFmtId="0" fontId="46" fillId="0" borderId="0" xfId="2" applyFont="1" applyAlignment="1">
      <alignment vertical="top" wrapText="1"/>
    </xf>
    <xf numFmtId="0" fontId="7" fillId="8" borderId="0" xfId="0" applyFont="1" applyFill="1" applyAlignment="1">
      <alignment horizontal="right" vertical="center"/>
    </xf>
    <xf numFmtId="0" fontId="41" fillId="8" borderId="1" xfId="7" applyFont="1" applyFill="1" applyBorder="1" applyAlignment="1">
      <alignment horizontal="center" vertical="center"/>
    </xf>
    <xf numFmtId="4" fontId="3" fillId="8" borderId="1" xfId="7" applyNumberFormat="1" applyFill="1" applyBorder="1" applyAlignment="1">
      <alignment horizontal="right" vertical="center"/>
    </xf>
    <xf numFmtId="4" fontId="3" fillId="8" borderId="0" xfId="7" applyNumberFormat="1" applyFill="1" applyAlignment="1">
      <alignment horizontal="center" vertical="center"/>
    </xf>
    <xf numFmtId="0" fontId="3" fillId="8" borderId="0" xfId="7" applyFill="1" applyAlignment="1">
      <alignment horizontal="center" vertical="center"/>
    </xf>
    <xf numFmtId="0" fontId="3" fillId="8" borderId="0" xfId="7" applyFill="1" applyAlignment="1">
      <alignment horizontal="center" vertical="center" wrapText="1"/>
    </xf>
    <xf numFmtId="4" fontId="40" fillId="8" borderId="7" xfId="7" applyNumberFormat="1" applyFont="1" applyFill="1" applyBorder="1" applyAlignment="1">
      <alignment horizontal="right" vertical="center" wrapText="1"/>
    </xf>
    <xf numFmtId="4" fontId="40" fillId="8" borderId="16" xfId="7" applyNumberFormat="1" applyFont="1" applyFill="1" applyBorder="1" applyAlignment="1">
      <alignment horizontal="right" vertical="center" wrapText="1"/>
    </xf>
    <xf numFmtId="4" fontId="40" fillId="8" borderId="15" xfId="7" applyNumberFormat="1" applyFont="1" applyFill="1" applyBorder="1" applyAlignment="1">
      <alignment horizontal="right" vertical="center" wrapText="1"/>
    </xf>
    <xf numFmtId="0" fontId="3" fillId="8" borderId="1" xfId="7" applyFill="1" applyBorder="1" applyAlignment="1">
      <alignment horizontal="left" vertical="top" wrapText="1"/>
    </xf>
    <xf numFmtId="4" fontId="3" fillId="8" borderId="7" xfId="7" applyNumberFormat="1" applyFill="1" applyBorder="1" applyAlignment="1">
      <alignment horizontal="right" vertical="center"/>
    </xf>
    <xf numFmtId="4" fontId="3" fillId="8" borderId="15" xfId="7" applyNumberFormat="1" applyFill="1" applyBorder="1" applyAlignment="1">
      <alignment horizontal="right" vertical="center"/>
    </xf>
    <xf numFmtId="4" fontId="22" fillId="8" borderId="0" xfId="7" applyNumberFormat="1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8" borderId="7" xfId="7" applyFill="1" applyBorder="1" applyAlignment="1">
      <alignment horizontal="center" vertical="center" wrapText="1"/>
    </xf>
    <xf numFmtId="0" fontId="3" fillId="8" borderId="15" xfId="7" applyFill="1" applyBorder="1" applyAlignment="1">
      <alignment horizontal="center" vertical="center" wrapText="1"/>
    </xf>
    <xf numFmtId="0" fontId="3" fillId="8" borderId="1" xfId="7" applyFill="1" applyBorder="1" applyAlignment="1">
      <alignment horizontal="left" wrapText="1"/>
    </xf>
    <xf numFmtId="0" fontId="7" fillId="10" borderId="0" xfId="0" applyFont="1" applyFill="1" applyAlignment="1">
      <alignment horizontal="left" vertical="center" wrapText="1"/>
    </xf>
    <xf numFmtId="0" fontId="3" fillId="0" borderId="1" xfId="0" applyFont="1" applyBorder="1" applyAlignment="1" applyProtection="1">
      <alignment horizontal="left" vertical="top"/>
      <protection locked="0"/>
    </xf>
    <xf numFmtId="0" fontId="3" fillId="0" borderId="3" xfId="7" applyBorder="1" applyAlignment="1" applyProtection="1">
      <alignment horizontal="left" vertical="top"/>
      <protection locked="0"/>
    </xf>
    <xf numFmtId="0" fontId="3" fillId="0" borderId="5" xfId="7" applyBorder="1" applyAlignment="1" applyProtection="1">
      <alignment horizontal="left" vertical="top"/>
      <protection locked="0"/>
    </xf>
    <xf numFmtId="0" fontId="3" fillId="0" borderId="4" xfId="7" applyBorder="1" applyAlignment="1" applyProtection="1">
      <alignment horizontal="left" vertical="top"/>
      <protection locked="0"/>
    </xf>
    <xf numFmtId="0" fontId="3" fillId="8" borderId="1" xfId="7" applyFill="1" applyBorder="1" applyAlignment="1">
      <alignment horizontal="left"/>
    </xf>
    <xf numFmtId="0" fontId="3" fillId="8" borderId="3" xfId="7" applyFill="1" applyBorder="1" applyAlignment="1">
      <alignment horizontal="left"/>
    </xf>
    <xf numFmtId="0" fontId="3" fillId="8" borderId="4" xfId="7" applyFill="1" applyBorder="1" applyAlignment="1">
      <alignment horizontal="left"/>
    </xf>
    <xf numFmtId="0" fontId="3" fillId="8" borderId="0" xfId="7" applyFill="1" applyAlignment="1">
      <alignment horizontal="left"/>
    </xf>
    <xf numFmtId="0" fontId="3" fillId="8" borderId="3" xfId="0" applyFont="1" applyFill="1" applyBorder="1" applyAlignment="1">
      <alignment horizontal="left" vertical="center" wrapText="1"/>
    </xf>
    <xf numFmtId="0" fontId="3" fillId="8" borderId="4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7" fillId="8" borderId="4" xfId="0" applyFont="1" applyFill="1" applyBorder="1" applyAlignment="1">
      <alignment horizontal="center" vertical="center" wrapText="1"/>
    </xf>
    <xf numFmtId="0" fontId="7" fillId="8" borderId="0" xfId="0" applyFont="1" applyFill="1" applyAlignment="1">
      <alignment horizontal="right" vertical="center" indent="1"/>
    </xf>
    <xf numFmtId="0" fontId="3" fillId="8" borderId="3" xfId="0" applyFont="1" applyFill="1" applyBorder="1" applyAlignment="1">
      <alignment horizontal="left" vertical="center"/>
    </xf>
    <xf numFmtId="0" fontId="3" fillId="8" borderId="5" xfId="0" applyFont="1" applyFill="1" applyBorder="1" applyAlignment="1">
      <alignment horizontal="left" vertical="center"/>
    </xf>
    <xf numFmtId="0" fontId="3" fillId="8" borderId="4" xfId="0" applyFont="1" applyFill="1" applyBorder="1" applyAlignment="1">
      <alignment horizontal="left" vertical="center"/>
    </xf>
    <xf numFmtId="0" fontId="7" fillId="8" borderId="0" xfId="0" applyFont="1" applyFill="1" applyAlignment="1">
      <alignment horizontal="right" vertical="top" wrapText="1" indent="1"/>
    </xf>
    <xf numFmtId="0" fontId="3" fillId="0" borderId="3" xfId="0" applyFont="1" applyBorder="1" applyAlignment="1" applyProtection="1">
      <alignment horizontal="left" vertical="top" wrapText="1"/>
      <protection locked="0"/>
    </xf>
    <xf numFmtId="0" fontId="3" fillId="0" borderId="5" xfId="0" applyFont="1" applyBorder="1" applyAlignment="1" applyProtection="1">
      <alignment horizontal="left" vertical="top" wrapText="1"/>
      <protection locked="0"/>
    </xf>
    <xf numFmtId="0" fontId="3" fillId="0" borderId="4" xfId="0" applyFont="1" applyBorder="1" applyAlignment="1" applyProtection="1">
      <alignment horizontal="left" vertical="top" wrapText="1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8" borderId="7" xfId="0" applyFont="1" applyFill="1" applyBorder="1" applyAlignment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7" fillId="8" borderId="3" xfId="0" applyFont="1" applyFill="1" applyBorder="1" applyAlignment="1">
      <alignment horizontal="left" vertical="center" wrapText="1"/>
    </xf>
    <xf numFmtId="0" fontId="7" fillId="8" borderId="4" xfId="0" applyFont="1" applyFill="1" applyBorder="1" applyAlignment="1">
      <alignment horizontal="left" vertical="center" wrapText="1"/>
    </xf>
    <xf numFmtId="0" fontId="5" fillId="8" borderId="0" xfId="0" applyFont="1" applyFill="1" applyAlignment="1">
      <alignment horizontal="left" vertical="center" wrapText="1"/>
    </xf>
    <xf numFmtId="0" fontId="6" fillId="8" borderId="0" xfId="0" applyFont="1" applyFill="1" applyAlignment="1">
      <alignment horizontal="left" vertical="center" wrapText="1"/>
    </xf>
    <xf numFmtId="0" fontId="7" fillId="8" borderId="1" xfId="0" applyFont="1" applyFill="1" applyBorder="1" applyAlignment="1">
      <alignment horizontal="left" vertical="center" wrapText="1"/>
    </xf>
    <xf numFmtId="0" fontId="21" fillId="8" borderId="8" xfId="0" applyFont="1" applyFill="1" applyBorder="1" applyAlignment="1">
      <alignment horizontal="left" vertical="center" wrapText="1"/>
    </xf>
    <xf numFmtId="0" fontId="21" fillId="8" borderId="0" xfId="0" applyFont="1" applyFill="1" applyAlignment="1">
      <alignment horizontal="left" vertical="center" wrapText="1"/>
    </xf>
    <xf numFmtId="0" fontId="4" fillId="9" borderId="0" xfId="0" applyFont="1" applyFill="1" applyAlignment="1">
      <alignment horizontal="left" vertical="center" wrapText="1"/>
    </xf>
    <xf numFmtId="0" fontId="3" fillId="8" borderId="0" xfId="0" applyFont="1" applyFill="1" applyAlignment="1">
      <alignment horizontal="left" vertical="top" wrapText="1"/>
    </xf>
    <xf numFmtId="0" fontId="43" fillId="8" borderId="8" xfId="0" applyFont="1" applyFill="1" applyBorder="1" applyAlignment="1">
      <alignment horizontal="left" vertical="center" wrapText="1"/>
    </xf>
    <xf numFmtId="0" fontId="43" fillId="8" borderId="0" xfId="0" applyFont="1" applyFill="1" applyAlignment="1">
      <alignment horizontal="left" vertical="center" wrapText="1"/>
    </xf>
    <xf numFmtId="0" fontId="6" fillId="8" borderId="0" xfId="0" applyFont="1" applyFill="1" applyAlignment="1">
      <alignment horizontal="left" vertical="top" wrapText="1"/>
    </xf>
    <xf numFmtId="0" fontId="5" fillId="8" borderId="13" xfId="0" applyFont="1" applyFill="1" applyBorder="1" applyAlignment="1">
      <alignment horizontal="left" vertical="center" wrapText="1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7" fillId="8" borderId="5" xfId="0" applyFont="1" applyFill="1" applyBorder="1" applyAlignment="1">
      <alignment horizontal="left" vertical="center" wrapText="1"/>
    </xf>
    <xf numFmtId="0" fontId="3" fillId="8" borderId="5" xfId="0" applyFont="1" applyFill="1" applyBorder="1" applyAlignment="1">
      <alignment horizontal="left" vertical="center" wrapText="1"/>
    </xf>
    <xf numFmtId="0" fontId="22" fillId="8" borderId="8" xfId="0" applyFont="1" applyFill="1" applyBorder="1" applyAlignment="1">
      <alignment horizontal="left" vertical="center" wrapText="1"/>
    </xf>
    <xf numFmtId="0" fontId="22" fillId="8" borderId="0" xfId="0" applyFont="1" applyFill="1" applyAlignment="1">
      <alignment horizontal="left" vertical="center" wrapText="1"/>
    </xf>
    <xf numFmtId="0" fontId="7" fillId="9" borderId="0" xfId="0" applyFont="1" applyFill="1" applyAlignment="1">
      <alignment horizontal="left" vertical="center" wrapText="1"/>
    </xf>
    <xf numFmtId="0" fontId="3" fillId="8" borderId="3" xfId="0" applyFont="1" applyFill="1" applyBorder="1" applyAlignment="1">
      <alignment horizontal="left" vertical="top"/>
    </xf>
    <xf numFmtId="0" fontId="3" fillId="8" borderId="5" xfId="0" applyFont="1" applyFill="1" applyBorder="1" applyAlignment="1">
      <alignment horizontal="left" vertical="top"/>
    </xf>
    <xf numFmtId="0" fontId="3" fillId="8" borderId="4" xfId="0" applyFont="1" applyFill="1" applyBorder="1" applyAlignment="1">
      <alignment horizontal="left" vertical="top"/>
    </xf>
    <xf numFmtId="0" fontId="3" fillId="8" borderId="3" xfId="0" applyFont="1" applyFill="1" applyBorder="1" applyAlignment="1">
      <alignment horizontal="left" vertical="top" wrapText="1"/>
    </xf>
    <xf numFmtId="0" fontId="3" fillId="8" borderId="5" xfId="0" applyFont="1" applyFill="1" applyBorder="1" applyAlignment="1">
      <alignment horizontal="left" vertical="top" wrapText="1"/>
    </xf>
    <xf numFmtId="0" fontId="3" fillId="8" borderId="4" xfId="0" applyFont="1" applyFill="1" applyBorder="1" applyAlignment="1">
      <alignment horizontal="left" vertical="top" wrapText="1"/>
    </xf>
    <xf numFmtId="0" fontId="3" fillId="8" borderId="1" xfId="0" applyFont="1" applyFill="1" applyBorder="1" applyAlignment="1">
      <alignment horizontal="left" vertical="top" wrapText="1"/>
    </xf>
    <xf numFmtId="0" fontId="32" fillId="8" borderId="3" xfId="0" applyFont="1" applyFill="1" applyBorder="1" applyAlignment="1">
      <alignment horizontal="left" vertical="center" wrapText="1"/>
    </xf>
    <xf numFmtId="0" fontId="32" fillId="8" borderId="5" xfId="0" applyFont="1" applyFill="1" applyBorder="1" applyAlignment="1">
      <alignment horizontal="left" vertical="center" wrapText="1"/>
    </xf>
    <xf numFmtId="0" fontId="32" fillId="8" borderId="4" xfId="0" applyFont="1" applyFill="1" applyBorder="1" applyAlignment="1">
      <alignment horizontal="left" vertical="center" wrapText="1"/>
    </xf>
    <xf numFmtId="0" fontId="7" fillId="8" borderId="5" xfId="0" applyFont="1" applyFill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left" vertical="top" wrapText="1"/>
      <protection locked="0"/>
    </xf>
    <xf numFmtId="0" fontId="6" fillId="0" borderId="5" xfId="0" applyFont="1" applyBorder="1" applyAlignment="1" applyProtection="1">
      <alignment horizontal="left" vertical="top" wrapText="1"/>
      <protection locked="0"/>
    </xf>
    <xf numFmtId="0" fontId="6" fillId="0" borderId="4" xfId="0" applyFont="1" applyBorder="1" applyAlignment="1" applyProtection="1">
      <alignment horizontal="left" vertical="top" wrapText="1"/>
      <protection locked="0"/>
    </xf>
    <xf numFmtId="0" fontId="3" fillId="8" borderId="1" xfId="0" applyFont="1" applyFill="1" applyBorder="1" applyAlignment="1">
      <alignment horizontal="left" vertical="top"/>
    </xf>
    <xf numFmtId="0" fontId="32" fillId="8" borderId="3" xfId="0" applyFont="1" applyFill="1" applyBorder="1" applyAlignment="1">
      <alignment horizontal="left" vertical="center"/>
    </xf>
    <xf numFmtId="0" fontId="32" fillId="8" borderId="5" xfId="0" applyFont="1" applyFill="1" applyBorder="1" applyAlignment="1">
      <alignment horizontal="left" vertical="center"/>
    </xf>
    <xf numFmtId="0" fontId="32" fillId="8" borderId="4" xfId="0" applyFont="1" applyFill="1" applyBorder="1" applyAlignment="1">
      <alignment horizontal="left" vertical="center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22" fillId="8" borderId="0" xfId="0" applyFont="1" applyFill="1" applyAlignment="1">
      <alignment horizontal="left" wrapText="1"/>
    </xf>
    <xf numFmtId="0" fontId="6" fillId="8" borderId="3" xfId="0" applyFont="1" applyFill="1" applyBorder="1" applyAlignment="1">
      <alignment horizontal="left" vertical="top" wrapText="1"/>
    </xf>
    <xf numFmtId="0" fontId="6" fillId="8" borderId="5" xfId="0" applyFont="1" applyFill="1" applyBorder="1" applyAlignment="1">
      <alignment horizontal="left" vertical="top" wrapText="1"/>
    </xf>
    <xf numFmtId="0" fontId="6" fillId="8" borderId="4" xfId="0" applyFont="1" applyFill="1" applyBorder="1" applyAlignment="1">
      <alignment horizontal="left" vertical="top" wrapText="1"/>
    </xf>
    <xf numFmtId="14" fontId="7" fillId="0" borderId="5" xfId="0" applyNumberFormat="1" applyFont="1" applyBorder="1" applyAlignment="1" applyProtection="1">
      <alignment horizontal="left" vertical="center" wrapText="1" indent="1"/>
      <protection locked="0"/>
    </xf>
    <xf numFmtId="0" fontId="7" fillId="0" borderId="0" xfId="0" applyFont="1" applyAlignment="1">
      <alignment horizontal="right" vertical="center" indent="1"/>
    </xf>
    <xf numFmtId="0" fontId="9" fillId="0" borderId="1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 indent="4"/>
    </xf>
    <xf numFmtId="0" fontId="7" fillId="0" borderId="6" xfId="0" applyFont="1" applyBorder="1" applyAlignment="1">
      <alignment horizontal="left" vertical="center" wrapText="1" indent="4"/>
    </xf>
    <xf numFmtId="0" fontId="4" fillId="3" borderId="0" xfId="0" applyFont="1" applyFill="1" applyAlignment="1">
      <alignment horizontal="left" vertical="center" wrapText="1"/>
    </xf>
    <xf numFmtId="0" fontId="9" fillId="0" borderId="1" xfId="0" applyFont="1" applyBorder="1" applyAlignment="1" applyProtection="1">
      <alignment horizontal="left" vertical="center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6" borderId="3" xfId="0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 indent="4"/>
    </xf>
    <xf numFmtId="0" fontId="7" fillId="4" borderId="6" xfId="0" applyFont="1" applyFill="1" applyBorder="1" applyAlignment="1">
      <alignment horizontal="left" vertical="center" wrapText="1" indent="4"/>
    </xf>
    <xf numFmtId="0" fontId="28" fillId="4" borderId="8" xfId="0" applyFont="1" applyFill="1" applyBorder="1" applyAlignment="1">
      <alignment horizontal="left" wrapText="1"/>
    </xf>
    <xf numFmtId="0" fontId="28" fillId="4" borderId="0" xfId="0" applyFont="1" applyFill="1" applyAlignment="1">
      <alignment horizontal="left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left" vertical="center" wrapText="1"/>
    </xf>
    <xf numFmtId="0" fontId="3" fillId="6" borderId="4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9" fillId="0" borderId="3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8" borderId="5" xfId="0" applyFont="1" applyFill="1" applyBorder="1" applyAlignment="1">
      <alignment horizontal="left" vertical="center" wrapText="1"/>
    </xf>
    <xf numFmtId="0" fontId="9" fillId="8" borderId="4" xfId="0" applyFont="1" applyFill="1" applyBorder="1" applyAlignment="1">
      <alignment horizontal="left" vertical="center" wrapText="1"/>
    </xf>
    <xf numFmtId="0" fontId="9" fillId="8" borderId="3" xfId="0" applyFont="1" applyFill="1" applyBorder="1" applyAlignment="1">
      <alignment horizontal="left" vertical="center" wrapText="1"/>
    </xf>
    <xf numFmtId="0" fontId="3" fillId="8" borderId="0" xfId="0" applyFont="1" applyFill="1" applyAlignment="1">
      <alignment horizontal="left" vertical="center" wrapText="1"/>
    </xf>
    <xf numFmtId="0" fontId="9" fillId="8" borderId="0" xfId="0" applyFont="1" applyFill="1" applyAlignment="1">
      <alignment horizontal="left" vertical="center" wrapText="1"/>
    </xf>
    <xf numFmtId="0" fontId="3" fillId="0" borderId="1" xfId="0" applyFont="1" applyBorder="1" applyAlignment="1" applyProtection="1">
      <alignment horizontal="left" vertical="top" wrapText="1"/>
      <protection locked="0"/>
    </xf>
    <xf numFmtId="0" fontId="9" fillId="0" borderId="1" xfId="0" applyFont="1" applyBorder="1" applyAlignment="1" applyProtection="1">
      <alignment horizontal="left" vertical="top" wrapText="1"/>
      <protection locked="0"/>
    </xf>
    <xf numFmtId="0" fontId="7" fillId="8" borderId="0" xfId="0" applyFont="1" applyFill="1" applyAlignment="1">
      <alignment horizontal="left" vertical="center" wrapText="1" indent="4"/>
    </xf>
    <xf numFmtId="0" fontId="7" fillId="8" borderId="6" xfId="0" applyFont="1" applyFill="1" applyBorder="1" applyAlignment="1">
      <alignment horizontal="left" vertical="center" wrapText="1" indent="4"/>
    </xf>
    <xf numFmtId="0" fontId="28" fillId="8" borderId="8" xfId="0" applyFont="1" applyFill="1" applyBorder="1" applyAlignment="1">
      <alignment horizontal="left" wrapText="1"/>
    </xf>
    <xf numFmtId="0" fontId="28" fillId="8" borderId="0" xfId="0" applyFont="1" applyFill="1" applyAlignment="1">
      <alignment horizontal="left" wrapText="1"/>
    </xf>
    <xf numFmtId="0" fontId="9" fillId="0" borderId="3" xfId="0" applyFont="1" applyBorder="1" applyAlignment="1" applyProtection="1">
      <alignment horizontal="left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7" fillId="8" borderId="0" xfId="0" applyFont="1" applyFill="1" applyAlignment="1">
      <alignment horizontal="left" vertical="center" wrapText="1"/>
    </xf>
    <xf numFmtId="0" fontId="8" fillId="8" borderId="0" xfId="0" applyFont="1" applyFill="1" applyAlignment="1">
      <alignment horizontal="left" vertical="top" wrapText="1"/>
    </xf>
    <xf numFmtId="9" fontId="9" fillId="8" borderId="1" xfId="0" applyNumberFormat="1" applyFont="1" applyFill="1" applyBorder="1" applyAlignment="1">
      <alignment horizontal="left" vertical="top" wrapText="1"/>
    </xf>
    <xf numFmtId="0" fontId="9" fillId="8" borderId="1" xfId="0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left" vertical="center" wrapText="1"/>
    </xf>
    <xf numFmtId="0" fontId="9" fillId="8" borderId="7" xfId="0" applyFont="1" applyFill="1" applyBorder="1" applyAlignment="1">
      <alignment horizontal="left" vertical="center" wrapText="1"/>
    </xf>
    <xf numFmtId="0" fontId="9" fillId="8" borderId="9" xfId="0" applyFont="1" applyFill="1" applyBorder="1" applyAlignment="1">
      <alignment horizontal="left" vertical="center" wrapText="1"/>
    </xf>
    <xf numFmtId="0" fontId="9" fillId="0" borderId="9" xfId="0" applyFont="1" applyBorder="1" applyAlignment="1" applyProtection="1">
      <alignment horizontal="left" vertical="top" wrapText="1"/>
      <protection locked="0"/>
    </xf>
    <xf numFmtId="0" fontId="9" fillId="0" borderId="10" xfId="0" applyFont="1" applyBorder="1" applyAlignment="1" applyProtection="1">
      <alignment horizontal="left" vertical="top" wrapText="1"/>
      <protection locked="0"/>
    </xf>
    <xf numFmtId="0" fontId="9" fillId="0" borderId="11" xfId="0" applyFont="1" applyBorder="1" applyAlignment="1" applyProtection="1">
      <alignment horizontal="left" vertical="top" wrapText="1"/>
      <protection locked="0"/>
    </xf>
    <xf numFmtId="0" fontId="9" fillId="0" borderId="8" xfId="0" applyFont="1" applyBorder="1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horizontal="left" vertical="top" wrapText="1"/>
      <protection locked="0"/>
    </xf>
    <xf numFmtId="0" fontId="9" fillId="0" borderId="6" xfId="0" applyFont="1" applyBorder="1" applyAlignment="1" applyProtection="1">
      <alignment horizontal="left" vertical="top" wrapText="1"/>
      <protection locked="0"/>
    </xf>
    <xf numFmtId="0" fontId="9" fillId="0" borderId="12" xfId="0" applyFont="1" applyBorder="1" applyAlignment="1" applyProtection="1">
      <alignment horizontal="left" vertical="top" wrapText="1"/>
      <protection locked="0"/>
    </xf>
    <xf numFmtId="0" fontId="9" fillId="0" borderId="13" xfId="0" applyFont="1" applyBorder="1" applyAlignment="1" applyProtection="1">
      <alignment horizontal="left" vertical="top" wrapText="1"/>
      <protection locked="0"/>
    </xf>
    <xf numFmtId="0" fontId="9" fillId="0" borderId="14" xfId="0" applyFont="1" applyBorder="1" applyAlignment="1" applyProtection="1">
      <alignment horizontal="left" vertical="top" wrapText="1"/>
      <protection locked="0"/>
    </xf>
    <xf numFmtId="0" fontId="29" fillId="0" borderId="1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</cellXfs>
  <cellStyles count="8">
    <cellStyle name="Dziesiętny" xfId="1" builtinId="3"/>
    <cellStyle name="Hiperłącze" xfId="2" builtinId="8"/>
    <cellStyle name="Normal 2" xfId="6" xr:uid="{00000000-0005-0000-0000-000002000000}"/>
    <cellStyle name="Normalny" xfId="0" builtinId="0"/>
    <cellStyle name="Normalny 2" xfId="4" xr:uid="{00000000-0005-0000-0000-000004000000}"/>
    <cellStyle name="Normalny 3" xfId="7" xr:uid="{00000000-0005-0000-0000-000005000000}"/>
    <cellStyle name="Procentowy" xfId="3" builtinId="5"/>
    <cellStyle name="Procentowy 2" xfId="5" xr:uid="{00000000-0005-0000-0000-000007000000}"/>
  </cellStyles>
  <dxfs count="6"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33CC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ctrlProps/ctrlProp1.xml><?xml version="1.0" encoding="utf-8"?>
<formControlPr xmlns="http://schemas.microsoft.com/office/spreadsheetml/2009/9/main" objectType="Drop" dropStyle="combo" dx="26" fmlaLink="$K$15" fmlaRange="$AO$13:$AO$17" noThreeD="1" sel="3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uokik.gov.pl/wyjasnienia-wzory-oraz-pomocne-pliki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14</xdr:row>
          <xdr:rowOff>0</xdr:rowOff>
        </xdr:from>
        <xdr:to>
          <xdr:col>11</xdr:col>
          <xdr:colOff>7620</xdr:colOff>
          <xdr:row>15</xdr:row>
          <xdr:rowOff>0</xdr:rowOff>
        </xdr:to>
        <xdr:sp macro="" textlink="">
          <xdr:nvSpPr>
            <xdr:cNvPr id="28673" name="Drop Down 1" descr="to jest pole wyboru z następującymi poziomami ratingu do wyboru: 1. wysoki, 2. dobry, 3. zadowalający, 4. niski, 5. zły/trudności finansowe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1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11</xdr:col>
      <xdr:colOff>352425</xdr:colOff>
      <xdr:row>7</xdr:row>
      <xdr:rowOff>288132</xdr:rowOff>
    </xdr:from>
    <xdr:to>
      <xdr:col>28</xdr:col>
      <xdr:colOff>666750</xdr:colOff>
      <xdr:row>7</xdr:row>
      <xdr:rowOff>581025</xdr:rowOff>
    </xdr:to>
    <xdr:sp macro="" textlink="">
      <xdr:nvSpPr>
        <xdr:cNvPr id="3" name="pole tekstow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238500" y="2278857"/>
          <a:ext cx="6391275" cy="292893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Aktualna wartość stopy bazowej pod adresem: </a:t>
          </a:r>
          <a:r>
            <a:rPr lang="pl-PL" sz="1100" u="sng">
              <a:solidFill>
                <a:schemeClr val="accent1">
                  <a:lumMod val="75000"/>
                </a:schemeClr>
              </a:solidFill>
            </a:rPr>
            <a:t>https://uokik.gov.pl/wyjasnienia-wzory-oraz-pomocne-pliki</a:t>
          </a:r>
          <a:endParaRPr lang="pl-PL" sz="1100"/>
        </a:p>
      </xdr:txBody>
    </xdr:sp>
    <xdr:clientData/>
  </xdr:twoCellAnchor>
  <xdr:twoCellAnchor>
    <xdr:from>
      <xdr:col>11</xdr:col>
      <xdr:colOff>12701</xdr:colOff>
      <xdr:row>8</xdr:row>
      <xdr:rowOff>0</xdr:rowOff>
    </xdr:from>
    <xdr:to>
      <xdr:col>11</xdr:col>
      <xdr:colOff>714375</xdr:colOff>
      <xdr:row>12</xdr:row>
      <xdr:rowOff>104775</xdr:rowOff>
    </xdr:to>
    <xdr:cxnSp macro="">
      <xdr:nvCxnSpPr>
        <xdr:cNvPr id="4" name="Łącznik prosty ze strzałką 3">
          <a:extLst>
            <a:ext uri="{FF2B5EF4-FFF2-40B4-BE49-F238E27FC236}">
              <a16:creationId xmlns:a16="http://schemas.microsoft.com/office/drawing/2014/main" id="{00000000-0008-0000-0000-000004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 flipH="1">
          <a:off x="2898776" y="2581275"/>
          <a:ext cx="701674" cy="26670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1</xdr:colOff>
      <xdr:row>13</xdr:row>
      <xdr:rowOff>173038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id="{00000000-0008-0000-0000-000005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 flipH="1" flipV="1">
          <a:off x="1133475" y="952500"/>
          <a:ext cx="0" cy="173038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12</xdr:row>
      <xdr:rowOff>0</xdr:rowOff>
    </xdr:from>
    <xdr:to>
      <xdr:col>7</xdr:col>
      <xdr:colOff>1</xdr:colOff>
      <xdr:row>12</xdr:row>
      <xdr:rowOff>173038</xdr:rowOff>
    </xdr:to>
    <xdr:cxnSp macro="">
      <xdr:nvCxnSpPr>
        <xdr:cNvPr id="6" name="Łącznik prosty 5">
          <a:extLst>
            <a:ext uri="{FF2B5EF4-FFF2-40B4-BE49-F238E27FC236}">
              <a16:creationId xmlns:a16="http://schemas.microsoft.com/office/drawing/2014/main" id="{00000000-0008-0000-0000-000006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 flipH="1" flipV="1">
          <a:off x="1133475" y="762000"/>
          <a:ext cx="0" cy="173038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13</xdr:row>
      <xdr:rowOff>168752</xdr:rowOff>
    </xdr:from>
    <xdr:to>
      <xdr:col>12</xdr:col>
      <xdr:colOff>0</xdr:colOff>
      <xdr:row>14</xdr:row>
      <xdr:rowOff>149042</xdr:rowOff>
    </xdr:to>
    <xdr:cxnSp macro="">
      <xdr:nvCxnSpPr>
        <xdr:cNvPr id="7" name="Łącznik prosty 6">
          <a:extLst>
            <a:ext uri="{FF2B5EF4-FFF2-40B4-BE49-F238E27FC236}">
              <a16:creationId xmlns:a16="http://schemas.microsoft.com/office/drawing/2014/main" id="{00000000-0008-0000-0000-000007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 flipH="1" flipV="1">
          <a:off x="3343275" y="1121252"/>
          <a:ext cx="0" cy="17079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eur-lex.europa.eu/legal-content/PL/TXT/HTML/?uri=CELEX:02014R0651-20230701" TargetMode="External"/><Relationship Id="rId2" Type="http://schemas.openxmlformats.org/officeDocument/2006/relationships/hyperlink" Target="https://www.gov.pl/web/nfosigw/kalkulatory-pomocy-publicznej" TargetMode="External"/><Relationship Id="rId1" Type="http://schemas.openxmlformats.org/officeDocument/2006/relationships/hyperlink" Target="https://www.gov.pl/web/nfosigw/kalkulatory-pomocy-publicznej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D66"/>
  <sheetViews>
    <sheetView showGridLines="0" tabSelected="1" zoomScaleNormal="100" workbookViewId="0">
      <selection activeCell="G62" sqref="G62"/>
    </sheetView>
  </sheetViews>
  <sheetFormatPr defaultColWidth="9.109375" defaultRowHeight="13.8" x14ac:dyDescent="0.25"/>
  <cols>
    <col min="1" max="1" width="2.6640625" style="272" customWidth="1"/>
    <col min="2" max="2" width="19.109375" style="27" customWidth="1"/>
    <col min="3" max="3" width="93.33203125" style="27" customWidth="1"/>
    <col min="4" max="16384" width="9.109375" style="27"/>
  </cols>
  <sheetData>
    <row r="1" spans="1:3" ht="14.25" customHeight="1" x14ac:dyDescent="0.25">
      <c r="A1" s="310" t="s">
        <v>71</v>
      </c>
      <c r="B1" s="310"/>
      <c r="C1" s="310"/>
    </row>
    <row r="2" spans="1:3" ht="6.75" customHeight="1" x14ac:dyDescent="0.25">
      <c r="A2" s="310"/>
      <c r="B2" s="310"/>
      <c r="C2" s="310"/>
    </row>
    <row r="3" spans="1:3" ht="36.75" customHeight="1" x14ac:dyDescent="0.25">
      <c r="A3" s="306" t="s">
        <v>349</v>
      </c>
      <c r="B3" s="306"/>
      <c r="C3" s="306"/>
    </row>
    <row r="4" spans="1:3" ht="24" customHeight="1" x14ac:dyDescent="0.25">
      <c r="A4" s="306" t="s">
        <v>350</v>
      </c>
      <c r="B4" s="306"/>
      <c r="C4" s="306"/>
    </row>
    <row r="5" spans="1:3" ht="157.19999999999999" customHeight="1" x14ac:dyDescent="0.25">
      <c r="A5" s="306" t="s">
        <v>397</v>
      </c>
      <c r="B5" s="306"/>
      <c r="C5" s="306"/>
    </row>
    <row r="6" spans="1:3" ht="20.25" customHeight="1" x14ac:dyDescent="0.25">
      <c r="A6" s="309" t="s">
        <v>339</v>
      </c>
      <c r="B6" s="306"/>
      <c r="C6" s="306"/>
    </row>
    <row r="7" spans="1:3" ht="15.75" customHeight="1" x14ac:dyDescent="0.25">
      <c r="A7" s="306" t="s">
        <v>338</v>
      </c>
      <c r="B7" s="306"/>
      <c r="C7" s="306"/>
    </row>
    <row r="8" spans="1:3" ht="15.75" customHeight="1" x14ac:dyDescent="0.25">
      <c r="A8" s="306" t="s">
        <v>337</v>
      </c>
      <c r="B8" s="306"/>
      <c r="C8" s="306"/>
    </row>
    <row r="9" spans="1:3" ht="15" customHeight="1" x14ac:dyDescent="0.25">
      <c r="A9" s="306" t="s">
        <v>342</v>
      </c>
      <c r="B9" s="306"/>
      <c r="C9" s="306"/>
    </row>
    <row r="10" spans="1:3" ht="32.25" customHeight="1" x14ac:dyDescent="0.25">
      <c r="A10" s="28"/>
      <c r="B10" s="314" t="s">
        <v>72</v>
      </c>
      <c r="C10" s="314"/>
    </row>
    <row r="11" spans="1:3" ht="44.25" customHeight="1" x14ac:dyDescent="0.25">
      <c r="A11" s="306" t="s">
        <v>340</v>
      </c>
      <c r="B11" s="306"/>
      <c r="C11" s="306"/>
    </row>
    <row r="12" spans="1:3" ht="15.75" customHeight="1" x14ac:dyDescent="0.25">
      <c r="A12" s="312" t="s">
        <v>341</v>
      </c>
      <c r="B12" s="307"/>
      <c r="C12" s="307"/>
    </row>
    <row r="13" spans="1:3" ht="15.75" customHeight="1" x14ac:dyDescent="0.25">
      <c r="A13" s="306" t="s">
        <v>398</v>
      </c>
      <c r="B13" s="306"/>
      <c r="C13" s="306"/>
    </row>
    <row r="14" spans="1:3" ht="14.25" customHeight="1" x14ac:dyDescent="0.25">
      <c r="A14" s="306" t="s">
        <v>343</v>
      </c>
      <c r="B14" s="306"/>
      <c r="C14" s="306"/>
    </row>
    <row r="15" spans="1:3" ht="9" customHeight="1" x14ac:dyDescent="0.25">
      <c r="A15" s="306"/>
      <c r="B15" s="306"/>
      <c r="C15" s="306"/>
    </row>
    <row r="16" spans="1:3" ht="90.75" customHeight="1" x14ac:dyDescent="0.25">
      <c r="A16" s="306" t="s">
        <v>385</v>
      </c>
      <c r="B16" s="306"/>
      <c r="C16" s="306"/>
    </row>
    <row r="17" spans="1:3" ht="51.75" customHeight="1" x14ac:dyDescent="0.25">
      <c r="A17" s="306" t="s">
        <v>386</v>
      </c>
      <c r="B17" s="306"/>
      <c r="C17" s="306"/>
    </row>
    <row r="18" spans="1:3" ht="66.75" customHeight="1" x14ac:dyDescent="0.25">
      <c r="A18" s="306" t="s">
        <v>387</v>
      </c>
      <c r="B18" s="306"/>
      <c r="C18" s="306"/>
    </row>
    <row r="19" spans="1:3" ht="18.75" customHeight="1" x14ac:dyDescent="0.25">
      <c r="A19" s="309" t="s">
        <v>388</v>
      </c>
      <c r="B19" s="306"/>
      <c r="C19" s="306"/>
    </row>
    <row r="20" spans="1:3" ht="31.8" customHeight="1" x14ac:dyDescent="0.25">
      <c r="A20" s="306" t="s">
        <v>401</v>
      </c>
      <c r="B20" s="306"/>
      <c r="C20" s="306"/>
    </row>
    <row r="21" spans="1:3" ht="61.5" customHeight="1" x14ac:dyDescent="0.25">
      <c r="A21" s="306" t="s">
        <v>390</v>
      </c>
      <c r="B21" s="306"/>
      <c r="C21" s="306"/>
    </row>
    <row r="22" spans="1:3" ht="17.25" customHeight="1" x14ac:dyDescent="0.25">
      <c r="A22" s="306" t="s">
        <v>391</v>
      </c>
      <c r="B22" s="306"/>
      <c r="C22" s="306"/>
    </row>
    <row r="23" spans="1:3" ht="18.75" customHeight="1" x14ac:dyDescent="0.25">
      <c r="A23" s="306" t="s">
        <v>392</v>
      </c>
      <c r="B23" s="306"/>
      <c r="C23" s="306"/>
    </row>
    <row r="24" spans="1:3" ht="17.25" customHeight="1" x14ac:dyDescent="0.25">
      <c r="A24" s="306" t="s">
        <v>108</v>
      </c>
      <c r="B24" s="306"/>
      <c r="C24" s="306"/>
    </row>
    <row r="25" spans="1:3" ht="30.75" customHeight="1" x14ac:dyDescent="0.25">
      <c r="A25" s="307" t="s">
        <v>109</v>
      </c>
      <c r="B25" s="307"/>
      <c r="C25" s="307"/>
    </row>
    <row r="26" spans="1:3" ht="16.5" customHeight="1" x14ac:dyDescent="0.25">
      <c r="A26" s="307" t="s">
        <v>110</v>
      </c>
      <c r="B26" s="307"/>
      <c r="C26" s="307"/>
    </row>
    <row r="27" spans="1:3" ht="45.75" customHeight="1" x14ac:dyDescent="0.25">
      <c r="A27" s="307" t="s">
        <v>111</v>
      </c>
      <c r="B27" s="307"/>
      <c r="C27" s="307"/>
    </row>
    <row r="28" spans="1:3" ht="29.25" customHeight="1" x14ac:dyDescent="0.25">
      <c r="A28" s="308" t="s">
        <v>393</v>
      </c>
      <c r="B28" s="308"/>
      <c r="C28" s="308"/>
    </row>
    <row r="29" spans="1:3" ht="33.75" customHeight="1" x14ac:dyDescent="0.25">
      <c r="A29" s="306" t="s">
        <v>394</v>
      </c>
      <c r="B29" s="306"/>
      <c r="C29" s="306"/>
    </row>
    <row r="30" spans="1:3" ht="66.75" customHeight="1" x14ac:dyDescent="0.25">
      <c r="A30" s="306" t="s">
        <v>395</v>
      </c>
      <c r="B30" s="306"/>
      <c r="C30" s="306"/>
    </row>
    <row r="31" spans="1:3" ht="109.5" customHeight="1" x14ac:dyDescent="0.25">
      <c r="A31" s="306" t="s">
        <v>396</v>
      </c>
      <c r="B31" s="306"/>
      <c r="C31" s="306"/>
    </row>
    <row r="32" spans="1:3" ht="17.25" customHeight="1" x14ac:dyDescent="0.25">
      <c r="A32" s="309" t="s">
        <v>347</v>
      </c>
      <c r="B32" s="309"/>
      <c r="C32" s="309"/>
    </row>
    <row r="33" spans="1:4" s="28" customFormat="1" ht="207" customHeight="1" x14ac:dyDescent="0.25">
      <c r="A33" s="306" t="s">
        <v>399</v>
      </c>
      <c r="B33" s="306"/>
      <c r="C33" s="306"/>
    </row>
    <row r="34" spans="1:4" s="28" customFormat="1" ht="20.25" hidden="1" customHeight="1" x14ac:dyDescent="0.25">
      <c r="A34" s="309" t="s">
        <v>348</v>
      </c>
      <c r="B34" s="309"/>
      <c r="C34" s="309"/>
    </row>
    <row r="35" spans="1:4" s="28" customFormat="1" ht="5.25" hidden="1" customHeight="1" x14ac:dyDescent="0.25">
      <c r="A35" s="306" t="s">
        <v>352</v>
      </c>
      <c r="B35" s="306"/>
      <c r="C35" s="306"/>
    </row>
    <row r="36" spans="1:4" s="28" customFormat="1" ht="19.5" customHeight="1" x14ac:dyDescent="0.25">
      <c r="A36" s="309" t="s">
        <v>351</v>
      </c>
      <c r="B36" s="309"/>
      <c r="C36" s="309"/>
    </row>
    <row r="37" spans="1:4" s="28" customFormat="1" ht="182.25" customHeight="1" x14ac:dyDescent="0.25">
      <c r="A37" s="306" t="s">
        <v>354</v>
      </c>
      <c r="B37" s="306"/>
      <c r="C37" s="306"/>
    </row>
    <row r="38" spans="1:4" ht="15.75" customHeight="1" x14ac:dyDescent="0.25">
      <c r="A38" s="309" t="s">
        <v>353</v>
      </c>
      <c r="B38" s="309"/>
      <c r="C38" s="309"/>
    </row>
    <row r="39" spans="1:4" ht="33.6" customHeight="1" x14ac:dyDescent="0.25">
      <c r="A39" s="306" t="s">
        <v>400</v>
      </c>
      <c r="B39" s="306"/>
      <c r="C39" s="306"/>
    </row>
    <row r="40" spans="1:4" ht="31.5" customHeight="1" x14ac:dyDescent="0.25">
      <c r="A40" s="306" t="s">
        <v>355</v>
      </c>
      <c r="B40" s="306"/>
      <c r="C40" s="306"/>
    </row>
    <row r="41" spans="1:4" ht="18" customHeight="1" x14ac:dyDescent="0.25">
      <c r="A41" s="306" t="s">
        <v>356</v>
      </c>
      <c r="B41" s="306"/>
      <c r="C41" s="306"/>
    </row>
    <row r="42" spans="1:4" ht="18" customHeight="1" x14ac:dyDescent="0.25">
      <c r="A42" s="306" t="s">
        <v>357</v>
      </c>
      <c r="B42" s="306"/>
      <c r="C42" s="306"/>
    </row>
    <row r="43" spans="1:4" ht="15.75" customHeight="1" x14ac:dyDescent="0.25">
      <c r="A43" s="306" t="s">
        <v>108</v>
      </c>
      <c r="B43" s="306"/>
      <c r="C43" s="306"/>
    </row>
    <row r="44" spans="1:4" ht="30" customHeight="1" x14ac:dyDescent="0.25">
      <c r="A44" s="307" t="s">
        <v>109</v>
      </c>
      <c r="B44" s="307"/>
      <c r="C44" s="307"/>
      <c r="D44" s="273"/>
    </row>
    <row r="45" spans="1:4" ht="21" customHeight="1" x14ac:dyDescent="0.25">
      <c r="A45" s="307" t="s">
        <v>110</v>
      </c>
      <c r="B45" s="307"/>
      <c r="C45" s="307"/>
      <c r="D45" s="273"/>
    </row>
    <row r="46" spans="1:4" ht="46.5" customHeight="1" x14ac:dyDescent="0.25">
      <c r="A46" s="307" t="s">
        <v>111</v>
      </c>
      <c r="B46" s="307"/>
      <c r="C46" s="307"/>
      <c r="D46" s="273"/>
    </row>
    <row r="47" spans="1:4" ht="5.25" hidden="1" customHeight="1" x14ac:dyDescent="0.25">
      <c r="A47" s="306" t="s">
        <v>176</v>
      </c>
      <c r="B47" s="306"/>
      <c r="C47" s="306"/>
    </row>
    <row r="48" spans="1:4" ht="176.25" customHeight="1" x14ac:dyDescent="0.25">
      <c r="A48" s="311" t="s">
        <v>402</v>
      </c>
      <c r="B48" s="311"/>
      <c r="C48" s="311"/>
    </row>
    <row r="49" spans="1:3" ht="79.5" hidden="1" customHeight="1" x14ac:dyDescent="0.25">
      <c r="A49" s="306" t="s">
        <v>177</v>
      </c>
      <c r="B49" s="306"/>
      <c r="C49" s="306"/>
    </row>
    <row r="50" spans="1:3" ht="63.75" hidden="1" customHeight="1" x14ac:dyDescent="0.25">
      <c r="A50" s="306" t="s">
        <v>182</v>
      </c>
      <c r="B50" s="306"/>
      <c r="C50" s="306"/>
    </row>
    <row r="51" spans="1:3" ht="18.75" hidden="1" customHeight="1" x14ac:dyDescent="0.25">
      <c r="A51" s="306" t="s">
        <v>112</v>
      </c>
      <c r="B51" s="306"/>
      <c r="C51" s="306"/>
    </row>
    <row r="52" spans="1:3" ht="17.25" hidden="1" customHeight="1" x14ac:dyDescent="0.25">
      <c r="A52" s="272" t="s">
        <v>114</v>
      </c>
      <c r="B52" s="306" t="s">
        <v>113</v>
      </c>
      <c r="C52" s="306"/>
    </row>
    <row r="53" spans="1:3" ht="17.25" hidden="1" customHeight="1" x14ac:dyDescent="0.25">
      <c r="A53" s="272" t="s">
        <v>115</v>
      </c>
      <c r="B53" s="306" t="s">
        <v>117</v>
      </c>
      <c r="C53" s="306"/>
    </row>
    <row r="54" spans="1:3" ht="31.5" hidden="1" customHeight="1" x14ac:dyDescent="0.25">
      <c r="A54" s="272" t="s">
        <v>116</v>
      </c>
      <c r="B54" s="306" t="s">
        <v>118</v>
      </c>
      <c r="C54" s="306"/>
    </row>
    <row r="55" spans="1:3" ht="31.5" hidden="1" customHeight="1" x14ac:dyDescent="0.25">
      <c r="A55" s="306" t="s">
        <v>123</v>
      </c>
      <c r="B55" s="306"/>
      <c r="C55" s="306"/>
    </row>
    <row r="56" spans="1:3" ht="17.25" hidden="1" customHeight="1" x14ac:dyDescent="0.25">
      <c r="A56" s="272" t="s">
        <v>114</v>
      </c>
      <c r="B56" s="306" t="s">
        <v>119</v>
      </c>
      <c r="C56" s="306"/>
    </row>
    <row r="57" spans="1:3" ht="30.75" hidden="1" customHeight="1" x14ac:dyDescent="0.25">
      <c r="A57" s="272" t="s">
        <v>115</v>
      </c>
      <c r="B57" s="306" t="s">
        <v>120</v>
      </c>
      <c r="C57" s="306"/>
    </row>
    <row r="58" spans="1:3" ht="30.75" hidden="1" customHeight="1" x14ac:dyDescent="0.25">
      <c r="A58" s="272" t="s">
        <v>116</v>
      </c>
      <c r="B58" s="306" t="s">
        <v>121</v>
      </c>
      <c r="C58" s="306"/>
    </row>
    <row r="59" spans="1:3" ht="63" hidden="1" customHeight="1" x14ac:dyDescent="0.25">
      <c r="A59" s="272" t="s">
        <v>122</v>
      </c>
      <c r="B59" s="306" t="s">
        <v>124</v>
      </c>
      <c r="C59" s="306"/>
    </row>
    <row r="60" spans="1:3" ht="97.5" hidden="1" customHeight="1" x14ac:dyDescent="0.25">
      <c r="A60" s="306" t="s">
        <v>192</v>
      </c>
      <c r="B60" s="306"/>
      <c r="C60" s="306"/>
    </row>
    <row r="61" spans="1:3" ht="68.25" hidden="1" customHeight="1" x14ac:dyDescent="0.25">
      <c r="A61" s="306" t="s">
        <v>181</v>
      </c>
      <c r="B61" s="306"/>
      <c r="C61" s="306"/>
    </row>
    <row r="62" spans="1:3" ht="172.5" customHeight="1" x14ac:dyDescent="0.25">
      <c r="A62" s="306" t="s">
        <v>403</v>
      </c>
      <c r="B62" s="306"/>
      <c r="C62" s="306"/>
    </row>
    <row r="63" spans="1:3" ht="36.75" customHeight="1" x14ac:dyDescent="0.25">
      <c r="A63" s="306"/>
      <c r="B63" s="306"/>
      <c r="C63" s="306"/>
    </row>
    <row r="64" spans="1:3" s="29" customFormat="1" ht="29.25" hidden="1" customHeight="1" x14ac:dyDescent="0.25">
      <c r="A64" s="306" t="s">
        <v>132</v>
      </c>
      <c r="B64" s="306"/>
      <c r="C64" s="306"/>
    </row>
    <row r="65" spans="1:3" ht="17.25" hidden="1" customHeight="1" x14ac:dyDescent="0.25">
      <c r="A65" s="313" t="s">
        <v>73</v>
      </c>
      <c r="B65" s="313"/>
      <c r="C65" s="313"/>
    </row>
    <row r="66" spans="1:3" ht="37.5" hidden="1" customHeight="1" x14ac:dyDescent="0.25">
      <c r="A66" s="306" t="s">
        <v>133</v>
      </c>
      <c r="B66" s="306"/>
      <c r="C66" s="306"/>
    </row>
  </sheetData>
  <sheetProtection algorithmName="SHA-512" hashValue="ZrVxtUwUcOOPKDiQ21EiH608kTv4keI/w0zd56ONboukXPifOthgbfkGmGD++UN7IccsILk9ejZqmI0uGXH4Cg==" saltValue="+cJETkaJgjLGygR5MFhLFg==" spinCount="100000" sheet="1" objects="1" scenarios="1"/>
  <mergeCells count="66">
    <mergeCell ref="A3:C3"/>
    <mergeCell ref="A5:C5"/>
    <mergeCell ref="A36:C36"/>
    <mergeCell ref="A37:C37"/>
    <mergeCell ref="A15:C15"/>
    <mergeCell ref="A9:C9"/>
    <mergeCell ref="B10:C10"/>
    <mergeCell ref="A13:C13"/>
    <mergeCell ref="A16:C16"/>
    <mergeCell ref="A17:C17"/>
    <mergeCell ref="A18:C18"/>
    <mergeCell ref="A33:C33"/>
    <mergeCell ref="A35:C35"/>
    <mergeCell ref="A34:C34"/>
    <mergeCell ref="A19:C19"/>
    <mergeCell ref="A20:C20"/>
    <mergeCell ref="A66:C66"/>
    <mergeCell ref="A40:C40"/>
    <mergeCell ref="A43:C43"/>
    <mergeCell ref="A41:C41"/>
    <mergeCell ref="A62:C62"/>
    <mergeCell ref="A64:C64"/>
    <mergeCell ref="A65:C65"/>
    <mergeCell ref="A63:C63"/>
    <mergeCell ref="A50:C50"/>
    <mergeCell ref="A60:C60"/>
    <mergeCell ref="A51:C51"/>
    <mergeCell ref="B52:C52"/>
    <mergeCell ref="B58:C58"/>
    <mergeCell ref="B59:C59"/>
    <mergeCell ref="B54:C54"/>
    <mergeCell ref="A55:C55"/>
    <mergeCell ref="A1:C1"/>
    <mergeCell ref="A2:C2"/>
    <mergeCell ref="A4:C4"/>
    <mergeCell ref="A47:C47"/>
    <mergeCell ref="A49:C49"/>
    <mergeCell ref="A44:C44"/>
    <mergeCell ref="A45:C45"/>
    <mergeCell ref="A46:C46"/>
    <mergeCell ref="A48:C48"/>
    <mergeCell ref="A6:C6"/>
    <mergeCell ref="A8:C8"/>
    <mergeCell ref="A32:C32"/>
    <mergeCell ref="A7:C7"/>
    <mergeCell ref="A11:C11"/>
    <mergeCell ref="A12:C12"/>
    <mergeCell ref="A14:C14"/>
    <mergeCell ref="B57:C57"/>
    <mergeCell ref="A38:C38"/>
    <mergeCell ref="A61:C61"/>
    <mergeCell ref="B56:C56"/>
    <mergeCell ref="A39:C39"/>
    <mergeCell ref="A42:C42"/>
    <mergeCell ref="A21:C21"/>
    <mergeCell ref="A22:C22"/>
    <mergeCell ref="A23:C23"/>
    <mergeCell ref="A24:C24"/>
    <mergeCell ref="B53:C53"/>
    <mergeCell ref="A29:C29"/>
    <mergeCell ref="A30:C30"/>
    <mergeCell ref="A31:C31"/>
    <mergeCell ref="A25:C25"/>
    <mergeCell ref="A26:C26"/>
    <mergeCell ref="A27:C27"/>
    <mergeCell ref="A28:C28"/>
  </mergeCells>
  <hyperlinks>
    <hyperlink ref="A65" r:id="rId1" xr:uid="{00000000-0004-0000-0000-000000000000}"/>
    <hyperlink ref="A12" r:id="rId2" display="https://www.gov.pl/web/nfosigw/kalkulatory-pomocy-publicznej" xr:uid="{00000000-0004-0000-0000-000001000000}"/>
    <hyperlink ref="B10:C10" r:id="rId3" display="rozporządzenia Komisji (UE) Nr 651/2014 z dnia 17 czerwca 2014 r. uznającego niektóre rodzaje pomocy za zgodne z rynkiem wewnętrznym w zastosowaniu art. 107 i 108 Traktatu" xr:uid="{00000000-0004-0000-0000-000002000000}"/>
  </hyperlinks>
  <pageMargins left="0.70866141732283472" right="0.70866141732283472" top="0.51181102362204722" bottom="0.43307086614173229" header="0.31496062992125984" footer="0.31496062992125984"/>
  <pageSetup paperSize="9" scale="37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3">
    <pageSetUpPr fitToPage="1"/>
  </sheetPr>
  <dimension ref="A1:S116"/>
  <sheetViews>
    <sheetView showGridLines="0" zoomScale="90" zoomScaleNormal="90" workbookViewId="0">
      <selection activeCell="Q21" sqref="Q21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353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162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341" t="s">
        <v>271</v>
      </c>
      <c r="C32" s="371"/>
      <c r="D32" s="342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341" t="s">
        <v>316</v>
      </c>
      <c r="C35" s="371"/>
      <c r="D35" s="342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341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341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341" t="s">
        <v>269</v>
      </c>
      <c r="C43" s="371"/>
      <c r="D43" s="342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341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341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341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2" t="str">
        <f>IF(E58&gt;E56,"przekroczenie maksymalnej wartości pomocy na efektywność energetyczną budynku!","")</f>
        <v/>
      </c>
      <c r="O58" s="362"/>
      <c r="P58" s="362"/>
      <c r="Q58" s="362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0" t="s">
        <v>378</v>
      </c>
      <c r="B60" s="440"/>
      <c r="C60" s="440"/>
      <c r="D60" s="440"/>
      <c r="E60" s="440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2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A1:E1"/>
    <mergeCell ref="N58:Q58"/>
    <mergeCell ref="B30:D30"/>
    <mergeCell ref="B58:D58"/>
    <mergeCell ref="H7:M7"/>
    <mergeCell ref="H8:M8"/>
    <mergeCell ref="H9:M54"/>
    <mergeCell ref="B17:D17"/>
    <mergeCell ref="A12:B12"/>
    <mergeCell ref="B31:D31"/>
    <mergeCell ref="C3:F3"/>
    <mergeCell ref="C5:F5"/>
    <mergeCell ref="A14:B14"/>
    <mergeCell ref="C14:G14"/>
    <mergeCell ref="B21:D21"/>
    <mergeCell ref="B40:D40"/>
    <mergeCell ref="B41:D41"/>
    <mergeCell ref="B42:D42"/>
    <mergeCell ref="B43:D43"/>
    <mergeCell ref="B55:D55"/>
    <mergeCell ref="B44:C44"/>
    <mergeCell ref="B45:C45"/>
    <mergeCell ref="B53:D53"/>
    <mergeCell ref="B54:D54"/>
    <mergeCell ref="B19:D19"/>
    <mergeCell ref="F19:G19"/>
    <mergeCell ref="A3:B3"/>
    <mergeCell ref="A5:B5"/>
    <mergeCell ref="C10:D10"/>
    <mergeCell ref="C9:D9"/>
    <mergeCell ref="A9:B9"/>
    <mergeCell ref="C7:E7"/>
    <mergeCell ref="B32:D32"/>
    <mergeCell ref="B33:D33"/>
    <mergeCell ref="B34:D34"/>
    <mergeCell ref="B35:D35"/>
    <mergeCell ref="B36:D36"/>
    <mergeCell ref="B37:D37"/>
    <mergeCell ref="B38:D38"/>
    <mergeCell ref="B39:D39"/>
    <mergeCell ref="A64:F64"/>
    <mergeCell ref="B51:E51"/>
    <mergeCell ref="B46:C46"/>
    <mergeCell ref="B49:C49"/>
    <mergeCell ref="B50:C50"/>
    <mergeCell ref="B48:C48"/>
    <mergeCell ref="B47:C47"/>
    <mergeCell ref="B56:D56"/>
    <mergeCell ref="B57:D57"/>
    <mergeCell ref="A60:E60"/>
    <mergeCell ref="A61:E61"/>
    <mergeCell ref="A62:E62"/>
    <mergeCell ref="A63:E63"/>
  </mergeCells>
  <phoneticPr fontId="10" type="noConversion"/>
  <dataValidations count="8">
    <dataValidation type="list" allowBlank="1" showInputMessage="1" showErrorMessage="1" sqref="C9:D9" xr:uid="{00000000-0002-0000-0900-000000000000}">
      <formula1>$B$70:$B$86</formula1>
    </dataValidation>
    <dataValidation type="list" allowBlank="1" showInputMessage="1" showErrorMessage="1" sqref="C10:D10" xr:uid="{00000000-0002-0000-0900-000001000000}">
      <formula1>$E$70:$E$97</formula1>
    </dataValidation>
    <dataValidation type="list" allowBlank="1" showInputMessage="1" showErrorMessage="1" sqref="C16 G14:G16 C14:F14" xr:uid="{00000000-0002-0000-0900-000002000000}">
      <formula1>$J$65:$J$72</formula1>
    </dataValidation>
    <dataValidation type="list" allowBlank="1" showInputMessage="1" showErrorMessage="1" sqref="E17:E18" xr:uid="{00000000-0002-0000-0900-000003000000}">
      <formula1>$J$90:$J$91</formula1>
    </dataValidation>
    <dataValidation type="list" allowBlank="1" showInputMessage="1" showErrorMessage="1" sqref="E21:E25" xr:uid="{00000000-0002-0000-0900-000004000000}">
      <formula1>$J$100:$J$101</formula1>
    </dataValidation>
    <dataValidation type="list" allowBlank="1" showInputMessage="1" showErrorMessage="1" sqref="E19" xr:uid="{00000000-0002-0000-0900-000005000000}">
      <formula1>$J$95:$J$97</formula1>
    </dataValidation>
    <dataValidation type="list" allowBlank="1" showInputMessage="1" showErrorMessage="1" sqref="E20" xr:uid="{00000000-0002-0000-0900-000006000000}">
      <formula1>$J$95:$J$7794</formula1>
    </dataValidation>
    <dataValidation type="list" allowBlank="1" showInputMessage="1" showErrorMessage="1" sqref="C15" xr:uid="{00000000-0002-0000-09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Arkusz4">
    <pageSetUpPr fitToPage="1"/>
  </sheetPr>
  <dimension ref="A1:S116"/>
  <sheetViews>
    <sheetView showGridLines="0" zoomScale="90" zoomScaleNormal="90" workbookViewId="0">
      <selection activeCell="O27" sqref="O27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E21:E25" xr:uid="{00000000-0002-0000-0A00-000000000000}">
      <formula1>$J$100:$J$101</formula1>
    </dataValidation>
    <dataValidation type="list" allowBlank="1" showInputMessage="1" showErrorMessage="1" sqref="E17:E18" xr:uid="{00000000-0002-0000-0A00-000001000000}">
      <formula1>$J$90:$J$91</formula1>
    </dataValidation>
    <dataValidation type="list" allowBlank="1" showInputMessage="1" showErrorMessage="1" sqref="C15" xr:uid="{00000000-0002-0000-0A00-000002000000}">
      <formula1>$J$115:$J$116</formula1>
    </dataValidation>
    <dataValidation type="list" allowBlank="1" showInputMessage="1" showErrorMessage="1" sqref="E20" xr:uid="{00000000-0002-0000-0A00-000003000000}">
      <formula1>$J$95:$J$7794</formula1>
    </dataValidation>
    <dataValidation type="list" allowBlank="1" showInputMessage="1" showErrorMessage="1" sqref="E19" xr:uid="{00000000-0002-0000-0A00-000004000000}">
      <formula1>$J$95:$J$97</formula1>
    </dataValidation>
    <dataValidation type="list" allowBlank="1" showInputMessage="1" showErrorMessage="1" sqref="C16 G14:G16 C14:F14" xr:uid="{00000000-0002-0000-0A00-000007000000}">
      <formula1>$J$65:$J$72</formula1>
    </dataValidation>
    <dataValidation type="list" allowBlank="1" showInputMessage="1" showErrorMessage="1" sqref="C10:D10" xr:uid="{00000000-0002-0000-0A00-000008000000}">
      <formula1>$E$70:$E$97</formula1>
    </dataValidation>
    <dataValidation type="list" allowBlank="1" showInputMessage="1" showErrorMessage="1" sqref="C9:D9" xr:uid="{00000000-0002-0000-0A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Arkusz5">
    <pageSetUpPr fitToPage="1"/>
  </sheetPr>
  <dimension ref="A1:S116"/>
  <sheetViews>
    <sheetView showGridLines="0" zoomScale="90" zoomScaleNormal="90" workbookViewId="0">
      <selection activeCell="O27" sqref="O27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C9:D9" xr:uid="{00000000-0002-0000-0B00-000000000000}">
      <formula1>$B$70:$B$86</formula1>
    </dataValidation>
    <dataValidation type="list" allowBlank="1" showInputMessage="1" showErrorMessage="1" sqref="C10:D10" xr:uid="{00000000-0002-0000-0B00-000001000000}">
      <formula1>$E$70:$E$97</formula1>
    </dataValidation>
    <dataValidation type="list" allowBlank="1" showInputMessage="1" showErrorMessage="1" sqref="C16 G14:G16 C14:F14" xr:uid="{00000000-0002-0000-0B00-000002000000}">
      <formula1>$J$65:$J$72</formula1>
    </dataValidation>
    <dataValidation type="list" allowBlank="1" showInputMessage="1" showErrorMessage="1" sqref="E17:E18" xr:uid="{00000000-0002-0000-0B00-000003000000}">
      <formula1>$J$90:$J$91</formula1>
    </dataValidation>
    <dataValidation type="list" allowBlank="1" showInputMessage="1" showErrorMessage="1" sqref="E21:E25" xr:uid="{00000000-0002-0000-0B00-000004000000}">
      <formula1>$J$100:$J$101</formula1>
    </dataValidation>
    <dataValidation type="list" allowBlank="1" showInputMessage="1" showErrorMessage="1" sqref="E19" xr:uid="{00000000-0002-0000-0B00-000005000000}">
      <formula1>$J$95:$J$97</formula1>
    </dataValidation>
    <dataValidation type="list" allowBlank="1" showInputMessage="1" showErrorMessage="1" sqref="E20" xr:uid="{00000000-0002-0000-0B00-000006000000}">
      <formula1>$J$95:$J$7794</formula1>
    </dataValidation>
    <dataValidation type="list" allowBlank="1" showInputMessage="1" showErrorMessage="1" sqref="C15" xr:uid="{00000000-0002-0000-0B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6">
    <pageSetUpPr fitToPage="1"/>
  </sheetPr>
  <dimension ref="A1:S116"/>
  <sheetViews>
    <sheetView showGridLines="0" zoomScale="90" zoomScaleNormal="90" workbookViewId="0">
      <selection activeCell="N21" sqref="N21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E21:E25" xr:uid="{00000000-0002-0000-0C00-000000000000}">
      <formula1>$J$100:$J$101</formula1>
    </dataValidation>
    <dataValidation type="list" allowBlank="1" showInputMessage="1" showErrorMessage="1" sqref="E17:E18" xr:uid="{00000000-0002-0000-0C00-000001000000}">
      <formula1>$J$90:$J$91</formula1>
    </dataValidation>
    <dataValidation type="list" allowBlank="1" showInputMessage="1" showErrorMessage="1" sqref="C15" xr:uid="{00000000-0002-0000-0C00-000002000000}">
      <formula1>$J$115:$J$116</formula1>
    </dataValidation>
    <dataValidation type="list" allowBlank="1" showInputMessage="1" showErrorMessage="1" sqref="E20" xr:uid="{00000000-0002-0000-0C00-000003000000}">
      <formula1>$J$95:$J$7794</formula1>
    </dataValidation>
    <dataValidation type="list" allowBlank="1" showInputMessage="1" showErrorMessage="1" sqref="E19" xr:uid="{00000000-0002-0000-0C00-000004000000}">
      <formula1>$J$95:$J$97</formula1>
    </dataValidation>
    <dataValidation type="list" allowBlank="1" showInputMessage="1" showErrorMessage="1" sqref="C16 G14:G16 C14:F14" xr:uid="{00000000-0002-0000-0C00-000007000000}">
      <formula1>$J$65:$J$72</formula1>
    </dataValidation>
    <dataValidation type="list" allowBlank="1" showInputMessage="1" showErrorMessage="1" sqref="C10:D10" xr:uid="{00000000-0002-0000-0C00-000008000000}">
      <formula1>$E$70:$E$97</formula1>
    </dataValidation>
    <dataValidation type="list" allowBlank="1" showInputMessage="1" showErrorMessage="1" sqref="C9:D9" xr:uid="{00000000-0002-0000-0C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Arkusz7">
    <pageSetUpPr fitToPage="1"/>
  </sheetPr>
  <dimension ref="A1:S116"/>
  <sheetViews>
    <sheetView showGridLines="0" zoomScale="90" zoomScaleNormal="90" workbookViewId="0">
      <selection activeCell="O21" sqref="O21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C9:D9" xr:uid="{00000000-0002-0000-0D00-000000000000}">
      <formula1>$B$70:$B$86</formula1>
    </dataValidation>
    <dataValidation type="list" allowBlank="1" showInputMessage="1" showErrorMessage="1" sqref="C10:D10" xr:uid="{00000000-0002-0000-0D00-000001000000}">
      <formula1>$E$70:$E$97</formula1>
    </dataValidation>
    <dataValidation type="list" allowBlank="1" showInputMessage="1" showErrorMessage="1" sqref="C16 G14:G16 C14:F14" xr:uid="{00000000-0002-0000-0D00-000002000000}">
      <formula1>$J$65:$J$72</formula1>
    </dataValidation>
    <dataValidation type="list" allowBlank="1" showInputMessage="1" showErrorMessage="1" sqref="E17:E18" xr:uid="{00000000-0002-0000-0D00-000003000000}">
      <formula1>$J$90:$J$91</formula1>
    </dataValidation>
    <dataValidation type="list" allowBlank="1" showInputMessage="1" showErrorMessage="1" sqref="E21:E25" xr:uid="{00000000-0002-0000-0D00-000004000000}">
      <formula1>$J$100:$J$101</formula1>
    </dataValidation>
    <dataValidation type="list" allowBlank="1" showInputMessage="1" showErrorMessage="1" sqref="E19" xr:uid="{00000000-0002-0000-0D00-000005000000}">
      <formula1>$J$95:$J$97</formula1>
    </dataValidation>
    <dataValidation type="list" allowBlank="1" showInputMessage="1" showErrorMessage="1" sqref="E20" xr:uid="{00000000-0002-0000-0D00-000006000000}">
      <formula1>$J$95:$J$7794</formula1>
    </dataValidation>
    <dataValidation type="list" allowBlank="1" showInputMessage="1" showErrorMessage="1" sqref="C15" xr:uid="{00000000-0002-0000-0D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Arkusz8">
    <pageSetUpPr fitToPage="1"/>
  </sheetPr>
  <dimension ref="A1:S116"/>
  <sheetViews>
    <sheetView showGridLines="0" zoomScale="90" zoomScaleNormal="90" workbookViewId="0">
      <selection activeCell="P27" sqref="P27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E21:E25" xr:uid="{00000000-0002-0000-0E00-000000000000}">
      <formula1>$J$100:$J$101</formula1>
    </dataValidation>
    <dataValidation type="list" allowBlank="1" showInputMessage="1" showErrorMessage="1" sqref="E17:E18" xr:uid="{00000000-0002-0000-0E00-000001000000}">
      <formula1>$J$90:$J$91</formula1>
    </dataValidation>
    <dataValidation type="list" allowBlank="1" showInputMessage="1" showErrorMessage="1" sqref="C15" xr:uid="{00000000-0002-0000-0E00-000002000000}">
      <formula1>$J$115:$J$116</formula1>
    </dataValidation>
    <dataValidation type="list" allowBlank="1" showInputMessage="1" showErrorMessage="1" sqref="E20" xr:uid="{00000000-0002-0000-0E00-000003000000}">
      <formula1>$J$95:$J$7794</formula1>
    </dataValidation>
    <dataValidation type="list" allowBlank="1" showInputMessage="1" showErrorMessage="1" sqref="E19" xr:uid="{00000000-0002-0000-0E00-000004000000}">
      <formula1>$J$95:$J$97</formula1>
    </dataValidation>
    <dataValidation type="list" allowBlank="1" showInputMessage="1" showErrorMessage="1" sqref="C16 G14:G16 C14:F14" xr:uid="{00000000-0002-0000-0E00-000007000000}">
      <formula1>$J$65:$J$72</formula1>
    </dataValidation>
    <dataValidation type="list" allowBlank="1" showInputMessage="1" showErrorMessage="1" sqref="C10:D10" xr:uid="{00000000-0002-0000-0E00-000008000000}">
      <formula1>$E$70:$E$97</formula1>
    </dataValidation>
    <dataValidation type="list" allowBlank="1" showInputMessage="1" showErrorMessage="1" sqref="C9:D9" xr:uid="{00000000-0002-0000-0E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Arkusz9">
    <pageSetUpPr fitToPage="1"/>
  </sheetPr>
  <dimension ref="A1:S116"/>
  <sheetViews>
    <sheetView showGridLines="0" zoomScale="90" zoomScaleNormal="90" workbookViewId="0">
      <selection activeCell="P27" sqref="P27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C9:D9" xr:uid="{00000000-0002-0000-0F00-000000000000}">
      <formula1>$B$70:$B$86</formula1>
    </dataValidation>
    <dataValidation type="list" allowBlank="1" showInputMessage="1" showErrorMessage="1" sqref="C10:D10" xr:uid="{00000000-0002-0000-0F00-000001000000}">
      <formula1>$E$70:$E$97</formula1>
    </dataValidation>
    <dataValidation type="list" allowBlank="1" showInputMessage="1" showErrorMessage="1" sqref="C16 G14:G16 C14:F14" xr:uid="{00000000-0002-0000-0F00-000002000000}">
      <formula1>$J$65:$J$72</formula1>
    </dataValidation>
    <dataValidation type="list" allowBlank="1" showInputMessage="1" showErrorMessage="1" sqref="E17:E18" xr:uid="{00000000-0002-0000-0F00-000003000000}">
      <formula1>$J$90:$J$91</formula1>
    </dataValidation>
    <dataValidation type="list" allowBlank="1" showInputMessage="1" showErrorMessage="1" sqref="E21:E25" xr:uid="{00000000-0002-0000-0F00-000004000000}">
      <formula1>$J$100:$J$101</formula1>
    </dataValidation>
    <dataValidation type="list" allowBlank="1" showInputMessage="1" showErrorMessage="1" sqref="E19" xr:uid="{00000000-0002-0000-0F00-000005000000}">
      <formula1>$J$95:$J$97</formula1>
    </dataValidation>
    <dataValidation type="list" allowBlank="1" showInputMessage="1" showErrorMessage="1" sqref="E20" xr:uid="{00000000-0002-0000-0F00-000006000000}">
      <formula1>$J$95:$J$7794</formula1>
    </dataValidation>
    <dataValidation type="list" allowBlank="1" showInputMessage="1" showErrorMessage="1" sqref="C15" xr:uid="{00000000-0002-0000-0F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Arkusz10">
    <pageSetUpPr fitToPage="1"/>
  </sheetPr>
  <dimension ref="A1:S116"/>
  <sheetViews>
    <sheetView showGridLines="0" zoomScale="90" zoomScaleNormal="90" workbookViewId="0">
      <selection activeCell="O21" sqref="O21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E21:E25" xr:uid="{00000000-0002-0000-1000-000000000000}">
      <formula1>$J$100:$J$101</formula1>
    </dataValidation>
    <dataValidation type="list" allowBlank="1" showInputMessage="1" showErrorMessage="1" sqref="E17:E18" xr:uid="{00000000-0002-0000-1000-000001000000}">
      <formula1>$J$90:$J$91</formula1>
    </dataValidation>
    <dataValidation type="list" allowBlank="1" showInputMessage="1" showErrorMessage="1" sqref="C15" xr:uid="{00000000-0002-0000-1000-000002000000}">
      <formula1>$J$115:$J$116</formula1>
    </dataValidation>
    <dataValidation type="list" allowBlank="1" showInputMessage="1" showErrorMessage="1" sqref="E20" xr:uid="{00000000-0002-0000-1000-000003000000}">
      <formula1>$J$95:$J$7794</formula1>
    </dataValidation>
    <dataValidation type="list" allowBlank="1" showInputMessage="1" showErrorMessage="1" sqref="E19" xr:uid="{00000000-0002-0000-1000-000004000000}">
      <formula1>$J$95:$J$97</formula1>
    </dataValidation>
    <dataValidation type="list" allowBlank="1" showInputMessage="1" showErrorMessage="1" sqref="C16 G14:G16 C14:F14" xr:uid="{00000000-0002-0000-1000-000007000000}">
      <formula1>$J$65:$J$72</formula1>
    </dataValidation>
    <dataValidation type="list" allowBlank="1" showInputMessage="1" showErrorMessage="1" sqref="C10:D10" xr:uid="{00000000-0002-0000-1000-000008000000}">
      <formula1>$E$70:$E$97</formula1>
    </dataValidation>
    <dataValidation type="list" allowBlank="1" showInputMessage="1" showErrorMessage="1" sqref="C9:D9" xr:uid="{00000000-0002-0000-10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Arkusz11">
    <pageSetUpPr fitToPage="1"/>
  </sheetPr>
  <dimension ref="A1:S116"/>
  <sheetViews>
    <sheetView showGridLines="0" zoomScale="90" zoomScaleNormal="90" workbookViewId="0">
      <selection sqref="A1:H1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C9:D9" xr:uid="{00000000-0002-0000-1100-000000000000}">
      <formula1>$B$70:$B$86</formula1>
    </dataValidation>
    <dataValidation type="list" allowBlank="1" showInputMessage="1" showErrorMessage="1" sqref="C10:D10" xr:uid="{00000000-0002-0000-1100-000001000000}">
      <formula1>$E$70:$E$97</formula1>
    </dataValidation>
    <dataValidation type="list" allowBlank="1" showInputMessage="1" showErrorMessage="1" sqref="C16 G14:G16 C14:F14" xr:uid="{00000000-0002-0000-1100-000002000000}">
      <formula1>$J$65:$J$72</formula1>
    </dataValidation>
    <dataValidation type="list" allowBlank="1" showInputMessage="1" showErrorMessage="1" sqref="E17:E18" xr:uid="{00000000-0002-0000-1100-000003000000}">
      <formula1>$J$90:$J$91</formula1>
    </dataValidation>
    <dataValidation type="list" allowBlank="1" showInputMessage="1" showErrorMessage="1" sqref="E21:E25" xr:uid="{00000000-0002-0000-1100-000004000000}">
      <formula1>$J$100:$J$101</formula1>
    </dataValidation>
    <dataValidation type="list" allowBlank="1" showInputMessage="1" showErrorMessage="1" sqref="E19" xr:uid="{00000000-0002-0000-1100-000005000000}">
      <formula1>$J$95:$J$97</formula1>
    </dataValidation>
    <dataValidation type="list" allowBlank="1" showInputMessage="1" showErrorMessage="1" sqref="E20" xr:uid="{00000000-0002-0000-1100-000006000000}">
      <formula1>$J$95:$J$7794</formula1>
    </dataValidation>
    <dataValidation type="list" allowBlank="1" showInputMessage="1" showErrorMessage="1" sqref="C15" xr:uid="{00000000-0002-0000-11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Arkusz12">
    <pageSetUpPr fitToPage="1"/>
  </sheetPr>
  <dimension ref="A1:S116"/>
  <sheetViews>
    <sheetView showGridLines="0" topLeftCell="A40" zoomScale="90" zoomScaleNormal="90" workbookViewId="0">
      <selection activeCell="O60" sqref="O60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E21:E25" xr:uid="{00000000-0002-0000-1200-000000000000}">
      <formula1>$J$100:$J$101</formula1>
    </dataValidation>
    <dataValidation type="list" allowBlank="1" showInputMessage="1" showErrorMessage="1" sqref="E17:E18" xr:uid="{00000000-0002-0000-1200-000001000000}">
      <formula1>$J$90:$J$91</formula1>
    </dataValidation>
    <dataValidation type="list" allowBlank="1" showInputMessage="1" showErrorMessage="1" sqref="C15" xr:uid="{00000000-0002-0000-1200-000002000000}">
      <formula1>$J$115:$J$116</formula1>
    </dataValidation>
    <dataValidation type="list" allowBlank="1" showInputMessage="1" showErrorMessage="1" sqref="E20" xr:uid="{00000000-0002-0000-1200-000003000000}">
      <formula1>$J$95:$J$7794</formula1>
    </dataValidation>
    <dataValidation type="list" allowBlank="1" showInputMessage="1" showErrorMessage="1" sqref="E19" xr:uid="{00000000-0002-0000-1200-000004000000}">
      <formula1>$J$95:$J$97</formula1>
    </dataValidation>
    <dataValidation type="list" allowBlank="1" showInputMessage="1" showErrorMessage="1" sqref="C16 G14:G16 C14:F14" xr:uid="{00000000-0002-0000-1200-000007000000}">
      <formula1>$J$65:$J$72</formula1>
    </dataValidation>
    <dataValidation type="list" allowBlank="1" showInputMessage="1" showErrorMessage="1" sqref="C10:D10" xr:uid="{00000000-0002-0000-1200-000008000000}">
      <formula1>$E$70:$E$97</formula1>
    </dataValidation>
    <dataValidation type="list" allowBlank="1" showInputMessage="1" showErrorMessage="1" sqref="C9:D9" xr:uid="{00000000-0002-0000-12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176"/>
  <sheetViews>
    <sheetView workbookViewId="0">
      <selection activeCell="Y18" sqref="Y18"/>
    </sheetView>
  </sheetViews>
  <sheetFormatPr defaultColWidth="9.109375" defaultRowHeight="13.2" x14ac:dyDescent="0.25"/>
  <cols>
    <col min="1" max="1" width="14.33203125" style="78" customWidth="1"/>
    <col min="2" max="2" width="12.44140625" style="78" customWidth="1"/>
    <col min="3" max="3" width="10.109375" style="78" hidden="1" customWidth="1"/>
    <col min="4" max="4" width="9.44140625" style="78" hidden="1" customWidth="1"/>
    <col min="5" max="5" width="12.5546875" style="78" hidden="1" customWidth="1"/>
    <col min="6" max="6" width="11.6640625" style="78" hidden="1" customWidth="1"/>
    <col min="7" max="7" width="15.33203125" style="78" hidden="1" customWidth="1"/>
    <col min="8" max="8" width="15.44140625" style="78" hidden="1" customWidth="1"/>
    <col min="9" max="9" width="15" style="78" hidden="1" customWidth="1"/>
    <col min="10" max="10" width="15.6640625" style="78" hidden="1" customWidth="1"/>
    <col min="11" max="12" width="19.44140625" style="78" customWidth="1"/>
    <col min="13" max="13" width="16.33203125" style="78" hidden="1" customWidth="1"/>
    <col min="14" max="14" width="13.5546875" style="78" hidden="1" customWidth="1"/>
    <col min="15" max="17" width="13.109375" style="78" hidden="1" customWidth="1"/>
    <col min="18" max="18" width="17.5546875" style="78" hidden="1" customWidth="1"/>
    <col min="19" max="19" width="17.6640625" style="78" hidden="1" customWidth="1"/>
    <col min="20" max="20" width="15.5546875" style="78" hidden="1" customWidth="1"/>
    <col min="21" max="21" width="15" style="78" hidden="1" customWidth="1"/>
    <col min="22" max="22" width="14.5546875" style="78" hidden="1" customWidth="1"/>
    <col min="23" max="23" width="15.109375" style="78" hidden="1" customWidth="1"/>
    <col min="24" max="24" width="15" style="78" hidden="1" customWidth="1"/>
    <col min="25" max="25" width="8.44140625" style="78" customWidth="1"/>
    <col min="26" max="26" width="26.44140625" style="78" customWidth="1"/>
    <col min="27" max="27" width="26" style="78" customWidth="1"/>
    <col min="28" max="28" width="18.5546875" style="78" customWidth="1"/>
    <col min="29" max="29" width="19" style="78" customWidth="1"/>
    <col min="30" max="31" width="15.44140625" style="78" customWidth="1"/>
    <col min="32" max="32" width="17.33203125" style="78" customWidth="1"/>
    <col min="33" max="33" width="13.5546875" style="78" customWidth="1"/>
    <col min="34" max="34" width="19.44140625" style="78" customWidth="1"/>
    <col min="35" max="36" width="9.109375" style="78"/>
    <col min="37" max="37" width="9.88671875" style="78" customWidth="1"/>
    <col min="38" max="39" width="9.109375" style="78"/>
    <col min="40" max="40" width="9.109375" style="78" hidden="1" customWidth="1"/>
    <col min="41" max="41" width="14.44140625" style="78" hidden="1" customWidth="1"/>
    <col min="42" max="42" width="11.5546875" style="78" hidden="1" customWidth="1"/>
    <col min="43" max="16384" width="9.109375" style="78"/>
  </cols>
  <sheetData>
    <row r="1" spans="1:42" ht="44.25" customHeight="1" x14ac:dyDescent="0.25">
      <c r="A1" s="332" t="s">
        <v>358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  <c r="T1" s="332"/>
      <c r="U1" s="332"/>
      <c r="V1" s="332"/>
      <c r="W1" s="332"/>
      <c r="X1" s="332"/>
      <c r="Y1" s="332"/>
      <c r="Z1" s="332"/>
      <c r="AA1" s="332"/>
      <c r="AB1" s="332"/>
      <c r="AC1" s="332"/>
    </row>
    <row r="3" spans="1:42" s="115" customFormat="1" ht="19.5" customHeight="1" x14ac:dyDescent="0.25">
      <c r="A3" s="315" t="s">
        <v>266</v>
      </c>
      <c r="B3" s="315"/>
      <c r="E3" s="264"/>
      <c r="F3" s="265"/>
      <c r="G3" s="265"/>
      <c r="H3" s="265"/>
      <c r="I3" s="265"/>
      <c r="J3" s="265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3"/>
      <c r="AA3" s="333"/>
      <c r="AB3" s="333"/>
    </row>
    <row r="4" spans="1:42" ht="12" customHeight="1" x14ac:dyDescent="0.25"/>
    <row r="5" spans="1:42" ht="26.25" customHeight="1" x14ac:dyDescent="0.25">
      <c r="A5" s="315" t="s">
        <v>267</v>
      </c>
      <c r="B5" s="315"/>
      <c r="E5" s="266"/>
      <c r="F5" s="267"/>
      <c r="G5" s="267"/>
      <c r="H5" s="267"/>
      <c r="I5" s="267"/>
      <c r="J5" s="267"/>
      <c r="K5" s="334"/>
      <c r="L5" s="335"/>
      <c r="M5" s="335"/>
      <c r="N5" s="335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5"/>
      <c r="Z5" s="335"/>
      <c r="AA5" s="335"/>
      <c r="AB5" s="336"/>
    </row>
    <row r="6" spans="1:42" ht="13.5" customHeight="1" x14ac:dyDescent="0.25">
      <c r="A6" s="155"/>
      <c r="B6" s="155"/>
      <c r="C6" s="268"/>
      <c r="D6" s="268"/>
      <c r="E6" s="268"/>
      <c r="F6" s="268"/>
      <c r="G6" s="268"/>
      <c r="H6" s="268"/>
      <c r="I6" s="268"/>
      <c r="J6" s="268"/>
      <c r="K6" s="268"/>
      <c r="L6" s="268"/>
      <c r="M6" s="268"/>
      <c r="N6" s="268"/>
      <c r="T6" s="259"/>
      <c r="W6" s="259"/>
      <c r="Z6" s="83"/>
      <c r="AA6" s="83"/>
      <c r="AB6" s="83"/>
    </row>
    <row r="7" spans="1:42" s="120" customFormat="1" ht="15.75" customHeight="1" x14ac:dyDescent="0.25">
      <c r="A7" s="315" t="s">
        <v>287</v>
      </c>
      <c r="B7" s="315"/>
      <c r="E7" s="112"/>
      <c r="F7" s="112"/>
      <c r="G7" s="112"/>
      <c r="H7" s="112"/>
      <c r="I7" s="112"/>
      <c r="J7" s="112"/>
      <c r="K7" s="119" t="s">
        <v>34</v>
      </c>
      <c r="L7" s="112"/>
      <c r="M7" s="112"/>
      <c r="N7" s="112"/>
      <c r="R7" s="161"/>
    </row>
    <row r="8" spans="1:42" ht="46.5" customHeight="1" x14ac:dyDescent="0.25">
      <c r="S8" s="80" t="s">
        <v>211</v>
      </c>
      <c r="T8" s="81">
        <f>+G22</f>
        <v>0</v>
      </c>
      <c r="W8" s="81">
        <f>+H22</f>
        <v>0</v>
      </c>
      <c r="Z8" s="340"/>
      <c r="AA8" s="340"/>
      <c r="AB8" s="340"/>
      <c r="AC8" s="152"/>
      <c r="AF8" s="97"/>
    </row>
    <row r="9" spans="1:42" hidden="1" x14ac:dyDescent="0.25">
      <c r="A9" s="83"/>
      <c r="B9" s="83">
        <f>YEAR(K12)</f>
        <v>2024</v>
      </c>
      <c r="S9" s="80"/>
      <c r="T9" s="80"/>
      <c r="U9" s="84">
        <f>+K19</f>
        <v>0</v>
      </c>
      <c r="V9" s="85">
        <f>+K19*K22</f>
        <v>0</v>
      </c>
      <c r="W9" s="80"/>
      <c r="Z9" s="151"/>
      <c r="AA9" s="151"/>
      <c r="AB9" s="151"/>
      <c r="AC9" s="102"/>
    </row>
    <row r="10" spans="1:42" hidden="1" x14ac:dyDescent="0.25">
      <c r="A10" s="83"/>
      <c r="B10" s="83">
        <f>ROUNDUP((MONTH(K12))/3,0)</f>
        <v>3</v>
      </c>
      <c r="S10" s="80" t="s">
        <v>212</v>
      </c>
      <c r="T10" s="81">
        <f>+I22</f>
        <v>0</v>
      </c>
      <c r="U10" s="84">
        <f>1-U9</f>
        <v>1</v>
      </c>
      <c r="V10" s="85">
        <f>+K22-V9</f>
        <v>0</v>
      </c>
      <c r="W10" s="81">
        <f>+J22</f>
        <v>0</v>
      </c>
      <c r="Z10" s="88"/>
      <c r="AA10" s="88"/>
      <c r="AB10" s="88"/>
      <c r="AC10" s="80"/>
    </row>
    <row r="11" spans="1:42" hidden="1" x14ac:dyDescent="0.25">
      <c r="A11" s="83"/>
      <c r="B11" s="83">
        <f>+(B9-2014)*4+B10</f>
        <v>43</v>
      </c>
      <c r="S11" s="80" t="s">
        <v>213</v>
      </c>
      <c r="T11" s="80"/>
      <c r="W11" s="81">
        <f>+W8-W10</f>
        <v>0</v>
      </c>
      <c r="Z11" s="86"/>
      <c r="AA11" s="86"/>
      <c r="AB11" s="86"/>
      <c r="AC11" s="87"/>
    </row>
    <row r="12" spans="1:42" x14ac:dyDescent="0.25">
      <c r="A12" s="337" t="s">
        <v>214</v>
      </c>
      <c r="B12" s="337"/>
      <c r="C12" s="82"/>
      <c r="D12" s="82"/>
      <c r="E12" s="80"/>
      <c r="F12" s="80"/>
      <c r="K12" s="89">
        <v>45536</v>
      </c>
      <c r="Z12" s="90"/>
    </row>
    <row r="13" spans="1:42" ht="15" customHeight="1" x14ac:dyDescent="0.25">
      <c r="A13" s="337" t="s">
        <v>215</v>
      </c>
      <c r="B13" s="337"/>
      <c r="C13" s="80"/>
      <c r="D13" s="80"/>
      <c r="E13" s="80"/>
      <c r="F13" s="80"/>
      <c r="H13" s="85"/>
      <c r="K13" s="91">
        <v>5.6800000000000003E-2</v>
      </c>
      <c r="AN13" s="78">
        <v>1</v>
      </c>
      <c r="AO13" s="78" t="s">
        <v>217</v>
      </c>
      <c r="AP13" s="194">
        <v>6.0000000000000001E-3</v>
      </c>
    </row>
    <row r="14" spans="1:42" ht="15" customHeight="1" x14ac:dyDescent="0.25">
      <c r="A14" s="337" t="s">
        <v>218</v>
      </c>
      <c r="B14" s="337"/>
      <c r="C14" s="93"/>
      <c r="D14" s="80"/>
      <c r="E14" s="80"/>
      <c r="F14" s="80"/>
      <c r="K14" s="94">
        <f>+K13+1%</f>
        <v>6.6799999999999998E-2</v>
      </c>
      <c r="U14" s="95"/>
      <c r="AB14" s="329" t="s">
        <v>210</v>
      </c>
      <c r="AC14" s="329" t="s">
        <v>216</v>
      </c>
      <c r="AN14" s="78">
        <v>2</v>
      </c>
      <c r="AO14" s="78" t="s">
        <v>219</v>
      </c>
      <c r="AP14" s="194">
        <v>7.4999999999999997E-3</v>
      </c>
    </row>
    <row r="15" spans="1:42" ht="15" customHeight="1" x14ac:dyDescent="0.25">
      <c r="A15" s="337" t="s">
        <v>220</v>
      </c>
      <c r="B15" s="337"/>
      <c r="C15" s="270"/>
      <c r="D15" s="270"/>
      <c r="E15" s="270"/>
      <c r="F15" s="270"/>
      <c r="G15" s="97"/>
      <c r="H15" s="97"/>
      <c r="I15" s="271"/>
      <c r="J15" s="97"/>
      <c r="K15" s="97">
        <v>3</v>
      </c>
      <c r="U15" s="95"/>
      <c r="AB15" s="330"/>
      <c r="AC15" s="330"/>
      <c r="AN15" s="78">
        <v>3</v>
      </c>
      <c r="AO15" s="78" t="s">
        <v>221</v>
      </c>
      <c r="AP15" s="194">
        <v>0.01</v>
      </c>
    </row>
    <row r="16" spans="1:42" ht="14.25" customHeight="1" x14ac:dyDescent="0.25">
      <c r="A16" s="337" t="s">
        <v>222</v>
      </c>
      <c r="B16" s="337"/>
      <c r="C16" s="80"/>
      <c r="D16" s="80"/>
      <c r="E16" s="80"/>
      <c r="F16" s="80"/>
      <c r="K16" s="99">
        <f>VLOOKUP($K$15,ratt,3)</f>
        <v>0.01</v>
      </c>
      <c r="AA16" s="100" t="s">
        <v>288</v>
      </c>
      <c r="AB16" s="275">
        <f>K22</f>
        <v>0</v>
      </c>
      <c r="AC16" s="275">
        <f>SUM(AC17:AC18)</f>
        <v>0</v>
      </c>
      <c r="AN16" s="78">
        <v>4</v>
      </c>
      <c r="AO16" s="78" t="s">
        <v>223</v>
      </c>
      <c r="AP16" s="194">
        <v>2.1999999999999999E-2</v>
      </c>
    </row>
    <row r="17" spans="1:42" ht="15" customHeight="1" x14ac:dyDescent="0.25">
      <c r="A17" s="337" t="s">
        <v>224</v>
      </c>
      <c r="B17" s="337"/>
      <c r="C17" s="80"/>
      <c r="D17" s="80"/>
      <c r="E17" s="80"/>
      <c r="F17" s="80"/>
      <c r="K17" s="99">
        <f>+K13+K16</f>
        <v>6.6799999999999998E-2</v>
      </c>
      <c r="U17" s="85"/>
      <c r="AA17" s="100" t="s">
        <v>263</v>
      </c>
      <c r="AB17" s="108">
        <f>K22</f>
        <v>0</v>
      </c>
      <c r="AC17" s="108">
        <f>IF(ROUND(R22,2)&lt;0,0,ROUND(R22,2))</f>
        <v>0</v>
      </c>
      <c r="AN17" s="78">
        <v>5</v>
      </c>
      <c r="AO17" s="78" t="s">
        <v>225</v>
      </c>
      <c r="AP17" s="194">
        <v>0.04</v>
      </c>
    </row>
    <row r="18" spans="1:42" x14ac:dyDescent="0.25">
      <c r="A18" s="338" t="s">
        <v>226</v>
      </c>
      <c r="B18" s="339"/>
      <c r="C18" s="80"/>
      <c r="D18" s="80"/>
      <c r="E18" s="80"/>
      <c r="F18" s="80"/>
      <c r="I18" s="96"/>
      <c r="K18" s="93">
        <v>0</v>
      </c>
      <c r="AA18" s="80" t="s">
        <v>264</v>
      </c>
      <c r="AB18" s="108">
        <f>T22</f>
        <v>0</v>
      </c>
      <c r="AC18" s="108">
        <f>ROUND(V22,2)</f>
        <v>0</v>
      </c>
    </row>
    <row r="19" spans="1:42" x14ac:dyDescent="0.25">
      <c r="A19" s="338" t="s">
        <v>227</v>
      </c>
      <c r="B19" s="339"/>
      <c r="K19" s="263"/>
      <c r="N19" s="108"/>
      <c r="O19" s="108"/>
      <c r="P19" s="108"/>
      <c r="Q19" s="108"/>
      <c r="R19" s="108"/>
      <c r="Z19" s="90"/>
      <c r="AA19" s="85"/>
      <c r="AC19" s="85"/>
    </row>
    <row r="20" spans="1:42" ht="12.75" hidden="1" customHeight="1" x14ac:dyDescent="0.25">
      <c r="A20" s="338" t="s">
        <v>228</v>
      </c>
      <c r="B20" s="339"/>
      <c r="C20" s="80"/>
      <c r="D20" s="80"/>
      <c r="E20" s="80"/>
      <c r="F20" s="80"/>
      <c r="I20" s="96"/>
      <c r="K20" s="269"/>
      <c r="N20" s="81"/>
      <c r="O20" s="81"/>
      <c r="P20" s="81"/>
      <c r="Q20" s="81"/>
      <c r="R20" s="81"/>
    </row>
    <row r="21" spans="1:42" ht="39" customHeight="1" x14ac:dyDescent="0.25">
      <c r="B21" s="103"/>
      <c r="G21" s="96"/>
      <c r="Z21" s="92" t="s">
        <v>346</v>
      </c>
      <c r="AA21" s="92" t="s">
        <v>383</v>
      </c>
      <c r="AB21" s="107" t="s">
        <v>290</v>
      </c>
      <c r="AC21" s="92" t="s">
        <v>384</v>
      </c>
    </row>
    <row r="22" spans="1:42" ht="18.75" customHeight="1" x14ac:dyDescent="0.25">
      <c r="G22" s="104">
        <f t="shared" ref="G22:M22" si="0">SUM(G24:G171)</f>
        <v>0</v>
      </c>
      <c r="H22" s="104">
        <f t="shared" si="0"/>
        <v>0</v>
      </c>
      <c r="I22" s="104">
        <f t="shared" si="0"/>
        <v>0</v>
      </c>
      <c r="J22" s="104">
        <f t="shared" si="0"/>
        <v>0</v>
      </c>
      <c r="K22" s="301">
        <f t="shared" si="0"/>
        <v>0</v>
      </c>
      <c r="L22" s="301">
        <f t="shared" si="0"/>
        <v>0</v>
      </c>
      <c r="M22" s="104">
        <f t="shared" si="0"/>
        <v>0</v>
      </c>
      <c r="N22" s="104"/>
      <c r="O22" s="104">
        <f t="shared" ref="O22:X22" si="1">SUM(O24:O171)</f>
        <v>0</v>
      </c>
      <c r="P22" s="104">
        <f t="shared" si="1"/>
        <v>0</v>
      </c>
      <c r="Q22" s="104">
        <f t="shared" si="1"/>
        <v>0</v>
      </c>
      <c r="R22" s="104">
        <f t="shared" si="1"/>
        <v>0</v>
      </c>
      <c r="S22" s="104">
        <f t="shared" si="1"/>
        <v>0</v>
      </c>
      <c r="T22" s="104">
        <f t="shared" si="1"/>
        <v>0</v>
      </c>
      <c r="U22" s="104">
        <f t="shared" si="1"/>
        <v>0</v>
      </c>
      <c r="V22" s="104">
        <f t="shared" si="1"/>
        <v>0</v>
      </c>
      <c r="W22" s="104">
        <f t="shared" si="1"/>
        <v>0</v>
      </c>
      <c r="X22" s="104">
        <f t="shared" si="1"/>
        <v>0</v>
      </c>
      <c r="Y22" s="105"/>
      <c r="Z22" s="324" t="s">
        <v>379</v>
      </c>
      <c r="AA22" s="325">
        <f>SUM(AA64,AA65,AA66)</f>
        <v>0</v>
      </c>
      <c r="AB22" s="325">
        <f t="shared" ref="AB22:AC22" si="2">SUM(AB64,AB65,AB66)</f>
        <v>0</v>
      </c>
      <c r="AC22" s="325">
        <f t="shared" si="2"/>
        <v>0</v>
      </c>
      <c r="AD22" s="98"/>
      <c r="AF22" s="98"/>
      <c r="AG22" s="98"/>
      <c r="AH22" s="98"/>
      <c r="AI22" s="189"/>
      <c r="AJ22" s="188"/>
    </row>
    <row r="23" spans="1:42" s="106" customFormat="1" ht="21.75" customHeight="1" x14ac:dyDescent="0.25">
      <c r="A23" s="107" t="s">
        <v>229</v>
      </c>
      <c r="B23" s="107" t="s">
        <v>265</v>
      </c>
      <c r="C23" s="79"/>
      <c r="D23" s="79" t="s">
        <v>230</v>
      </c>
      <c r="E23" s="79" t="s">
        <v>231</v>
      </c>
      <c r="F23" s="79" t="s">
        <v>232</v>
      </c>
      <c r="G23" s="79" t="s">
        <v>211</v>
      </c>
      <c r="H23" s="79" t="s">
        <v>233</v>
      </c>
      <c r="I23" s="79" t="s">
        <v>234</v>
      </c>
      <c r="J23" s="79" t="s">
        <v>235</v>
      </c>
      <c r="K23" s="107" t="s">
        <v>344</v>
      </c>
      <c r="L23" s="107" t="s">
        <v>345</v>
      </c>
      <c r="M23" s="79" t="s">
        <v>236</v>
      </c>
      <c r="N23" s="79" t="s">
        <v>237</v>
      </c>
      <c r="O23" s="79" t="s">
        <v>238</v>
      </c>
      <c r="P23" s="79" t="s">
        <v>239</v>
      </c>
      <c r="Q23" s="79" t="s">
        <v>240</v>
      </c>
      <c r="R23" s="79" t="s">
        <v>241</v>
      </c>
      <c r="S23" s="79" t="s">
        <v>236</v>
      </c>
      <c r="T23" s="79" t="s">
        <v>227</v>
      </c>
      <c r="U23" s="79" t="s">
        <v>242</v>
      </c>
      <c r="V23" s="79" t="s">
        <v>243</v>
      </c>
      <c r="W23" s="79" t="s">
        <v>244</v>
      </c>
      <c r="X23" s="79" t="s">
        <v>245</v>
      </c>
      <c r="Z23" s="324"/>
      <c r="AA23" s="326"/>
      <c r="AB23" s="326"/>
      <c r="AC23" s="326"/>
      <c r="AD23" s="101"/>
      <c r="AE23" s="101"/>
      <c r="AG23" s="101"/>
      <c r="AH23" s="98"/>
      <c r="AI23" s="189"/>
      <c r="AJ23" s="188"/>
    </row>
    <row r="24" spans="1:42" ht="12.75" hidden="1" customHeight="1" x14ac:dyDescent="0.25">
      <c r="A24" s="316">
        <v>2014</v>
      </c>
      <c r="B24" s="107" t="s">
        <v>246</v>
      </c>
      <c r="C24" s="107">
        <f>+A24</f>
        <v>2014</v>
      </c>
      <c r="D24" s="107">
        <v>1</v>
      </c>
      <c r="E24" s="107">
        <f t="shared" ref="E24:E87" si="3">IF(D24&lt;$B$11,1,(1/(1+$K$14/4)^(D24-$B$11+1)))</f>
        <v>1</v>
      </c>
      <c r="F24" s="107">
        <f t="shared" ref="F24:F87" si="4">IF(C24&lt;($B$9+1),1,(1/(1+$K$14)^(C24-$B$9)))</f>
        <v>1</v>
      </c>
      <c r="G24" s="317"/>
      <c r="H24" s="108">
        <f>+G24*F24</f>
        <v>0</v>
      </c>
      <c r="I24" s="317"/>
      <c r="J24" s="108">
        <f>+I24*F24</f>
        <v>0</v>
      </c>
      <c r="K24" s="108"/>
      <c r="L24" s="108"/>
      <c r="M24" s="108">
        <f>+L24</f>
        <v>0</v>
      </c>
      <c r="N24" s="108">
        <f>+K24</f>
        <v>0</v>
      </c>
      <c r="O24" s="108">
        <f t="shared" ref="O24:O87" si="5">+N24*($K$18/4)</f>
        <v>0</v>
      </c>
      <c r="P24" s="108">
        <f t="shared" ref="P24:P87" si="6">+N24*($K$17/4)</f>
        <v>0</v>
      </c>
      <c r="Q24" s="108">
        <f t="shared" ref="Q24:Q87" si="7">+P24-O24</f>
        <v>0</v>
      </c>
      <c r="R24" s="108">
        <f t="shared" ref="R24:R87" si="8">+Q24*E24</f>
        <v>0</v>
      </c>
      <c r="S24" s="108">
        <f t="shared" ref="S24:S87" si="9">+L24-T24</f>
        <v>0</v>
      </c>
      <c r="T24" s="108">
        <f>IF(SUM(L24:L$24)&lt;V$10,IF(SUM(L$24:L24)&lt;V$10,0,(SUM(L$24:L24)-V$10)),L24)</f>
        <v>0</v>
      </c>
      <c r="U24" s="317">
        <f>SUM(T24:T27)</f>
        <v>0</v>
      </c>
      <c r="V24" s="108">
        <f>+U24*F24</f>
        <v>0</v>
      </c>
      <c r="W24" s="317"/>
      <c r="X24" s="108">
        <f>+W24*F24</f>
        <v>0</v>
      </c>
      <c r="Y24" s="109"/>
      <c r="Z24" s="80"/>
      <c r="AA24" s="108"/>
      <c r="AB24" s="108"/>
      <c r="AC24" s="108"/>
    </row>
    <row r="25" spans="1:42" ht="12.75" hidden="1" customHeight="1" x14ac:dyDescent="0.25">
      <c r="A25" s="316"/>
      <c r="B25" s="107" t="s">
        <v>247</v>
      </c>
      <c r="C25" s="107">
        <f>+C24</f>
        <v>2014</v>
      </c>
      <c r="D25" s="107">
        <v>2</v>
      </c>
      <c r="E25" s="107">
        <f t="shared" si="3"/>
        <v>1</v>
      </c>
      <c r="F25" s="107">
        <f t="shared" si="4"/>
        <v>1</v>
      </c>
      <c r="G25" s="317"/>
      <c r="H25" s="107"/>
      <c r="I25" s="317"/>
      <c r="J25" s="107"/>
      <c r="K25" s="108"/>
      <c r="L25" s="108"/>
      <c r="M25" s="108">
        <f>IF(SUM(M$24:M24)=K$22,0,IF(SUM(L$24:L25)&lt;$V$10,L25,K$22-SUM(L$24:L24)))</f>
        <v>0</v>
      </c>
      <c r="N25" s="108">
        <f t="shared" ref="N25:N88" si="10">+N24+K25-M24</f>
        <v>0</v>
      </c>
      <c r="O25" s="108">
        <f t="shared" si="5"/>
        <v>0</v>
      </c>
      <c r="P25" s="108">
        <f t="shared" si="6"/>
        <v>0</v>
      </c>
      <c r="Q25" s="108">
        <f t="shared" si="7"/>
        <v>0</v>
      </c>
      <c r="R25" s="108">
        <f t="shared" si="8"/>
        <v>0</v>
      </c>
      <c r="S25" s="108">
        <f t="shared" si="9"/>
        <v>0</v>
      </c>
      <c r="T25" s="108">
        <f>IF(SUM(L$24:L24)&lt;V$10,IF(SUM(L$24:L25)&lt;V$10,0,(SUM(L$24:L25)-V$10)),L25)</f>
        <v>0</v>
      </c>
      <c r="U25" s="317"/>
      <c r="V25" s="108"/>
      <c r="W25" s="317"/>
      <c r="X25" s="108"/>
      <c r="Y25" s="109"/>
      <c r="Z25" s="80"/>
      <c r="AA25" s="108"/>
      <c r="AB25" s="108"/>
      <c r="AC25" s="108"/>
    </row>
    <row r="26" spans="1:42" ht="12.75" hidden="1" customHeight="1" x14ac:dyDescent="0.25">
      <c r="A26" s="316"/>
      <c r="B26" s="107" t="s">
        <v>248</v>
      </c>
      <c r="C26" s="107">
        <f>+C24</f>
        <v>2014</v>
      </c>
      <c r="D26" s="107">
        <v>3</v>
      </c>
      <c r="E26" s="107">
        <f t="shared" si="3"/>
        <v>1</v>
      </c>
      <c r="F26" s="107">
        <f t="shared" si="4"/>
        <v>1</v>
      </c>
      <c r="G26" s="317"/>
      <c r="H26" s="107"/>
      <c r="I26" s="317"/>
      <c r="J26" s="107"/>
      <c r="K26" s="108"/>
      <c r="L26" s="108"/>
      <c r="M26" s="108">
        <f>IF(SUM(M$24:M25)=K$22,0,IF(SUM(L$24:L26)&lt;$V$10,L26,K$22-SUM(L$24:L25)))</f>
        <v>0</v>
      </c>
      <c r="N26" s="108">
        <f t="shared" si="10"/>
        <v>0</v>
      </c>
      <c r="O26" s="108">
        <f t="shared" si="5"/>
        <v>0</v>
      </c>
      <c r="P26" s="108">
        <f t="shared" si="6"/>
        <v>0</v>
      </c>
      <c r="Q26" s="108">
        <f t="shared" si="7"/>
        <v>0</v>
      </c>
      <c r="R26" s="108">
        <f t="shared" si="8"/>
        <v>0</v>
      </c>
      <c r="S26" s="108">
        <f t="shared" si="9"/>
        <v>0</v>
      </c>
      <c r="T26" s="108">
        <f>IF(SUM(L$24:L25)&lt;V$10,IF(SUM(L$24:L26)&lt;V$10,0,(SUM(L$24:L26)-V$10)),L26)</f>
        <v>0</v>
      </c>
      <c r="U26" s="317"/>
      <c r="V26" s="108"/>
      <c r="W26" s="317"/>
      <c r="X26" s="108"/>
      <c r="Y26" s="109"/>
      <c r="Z26" s="80"/>
      <c r="AA26" s="108"/>
      <c r="AB26" s="108"/>
      <c r="AC26" s="108"/>
    </row>
    <row r="27" spans="1:42" ht="12.75" hidden="1" customHeight="1" x14ac:dyDescent="0.25">
      <c r="A27" s="316"/>
      <c r="B27" s="107" t="s">
        <v>249</v>
      </c>
      <c r="C27" s="107">
        <f>+C24</f>
        <v>2014</v>
      </c>
      <c r="D27" s="107">
        <v>4</v>
      </c>
      <c r="E27" s="107">
        <f t="shared" si="3"/>
        <v>1</v>
      </c>
      <c r="F27" s="107">
        <f t="shared" si="4"/>
        <v>1</v>
      </c>
      <c r="G27" s="317"/>
      <c r="H27" s="107"/>
      <c r="I27" s="317"/>
      <c r="J27" s="107"/>
      <c r="K27" s="108"/>
      <c r="L27" s="108"/>
      <c r="M27" s="108">
        <f>IF(SUM(M$24:M26)=K$22,0,IF(SUM(L$24:L27)&lt;$V$10,L27,K$22-SUM(L$24:L26)))</f>
        <v>0</v>
      </c>
      <c r="N27" s="108">
        <f t="shared" si="10"/>
        <v>0</v>
      </c>
      <c r="O27" s="108">
        <f t="shared" si="5"/>
        <v>0</v>
      </c>
      <c r="P27" s="108">
        <f t="shared" si="6"/>
        <v>0</v>
      </c>
      <c r="Q27" s="108">
        <f t="shared" si="7"/>
        <v>0</v>
      </c>
      <c r="R27" s="108">
        <f t="shared" si="8"/>
        <v>0</v>
      </c>
      <c r="S27" s="108">
        <f t="shared" si="9"/>
        <v>0</v>
      </c>
      <c r="T27" s="108">
        <f>IF(SUM(L$24:L26)&lt;V$10,IF(SUM(L$24:L27)&lt;V$10,0,(SUM(L$24:L27)-V$10)),L27)</f>
        <v>0</v>
      </c>
      <c r="U27" s="317"/>
      <c r="V27" s="108"/>
      <c r="W27" s="317"/>
      <c r="X27" s="108"/>
      <c r="Y27" s="109"/>
      <c r="Z27" s="80"/>
      <c r="AA27" s="108"/>
      <c r="AB27" s="108"/>
      <c r="AC27" s="108"/>
    </row>
    <row r="28" spans="1:42" ht="12.75" hidden="1" customHeight="1" x14ac:dyDescent="0.25">
      <c r="A28" s="316">
        <v>2015</v>
      </c>
      <c r="B28" s="107" t="s">
        <v>246</v>
      </c>
      <c r="C28" s="107">
        <f>+A28</f>
        <v>2015</v>
      </c>
      <c r="D28" s="107">
        <v>5</v>
      </c>
      <c r="E28" s="107">
        <f t="shared" si="3"/>
        <v>1</v>
      </c>
      <c r="F28" s="107">
        <f t="shared" si="4"/>
        <v>1</v>
      </c>
      <c r="G28" s="317"/>
      <c r="H28" s="108">
        <f>+G28*F28</f>
        <v>0</v>
      </c>
      <c r="I28" s="317"/>
      <c r="J28" s="108">
        <f>+I28*F28</f>
        <v>0</v>
      </c>
      <c r="K28" s="108"/>
      <c r="L28" s="108"/>
      <c r="M28" s="108">
        <f>IF(SUM(M$24:M27)=K$22,0,IF(SUM(L$24:L28)&lt;$V$10,L28,K$22-SUM(L$24:L27)))</f>
        <v>0</v>
      </c>
      <c r="N28" s="108">
        <f t="shared" si="10"/>
        <v>0</v>
      </c>
      <c r="O28" s="108">
        <f t="shared" si="5"/>
        <v>0</v>
      </c>
      <c r="P28" s="108">
        <f t="shared" si="6"/>
        <v>0</v>
      </c>
      <c r="Q28" s="108">
        <f t="shared" si="7"/>
        <v>0</v>
      </c>
      <c r="R28" s="108">
        <f t="shared" si="8"/>
        <v>0</v>
      </c>
      <c r="S28" s="108">
        <f t="shared" si="9"/>
        <v>0</v>
      </c>
      <c r="T28" s="108">
        <f>IF(SUM(L$24:L27)&lt;V$10,IF(SUM(L$24:L28)&lt;V$10,0,(SUM(L$24:L28)-V$10)),L28)</f>
        <v>0</v>
      </c>
      <c r="U28" s="317">
        <f>SUM(T28:T31)</f>
        <v>0</v>
      </c>
      <c r="V28" s="108">
        <f>+U28*F28</f>
        <v>0</v>
      </c>
      <c r="W28" s="317"/>
      <c r="X28" s="108">
        <f>+W28*F28</f>
        <v>0</v>
      </c>
      <c r="Y28" s="109"/>
      <c r="Z28" s="80"/>
      <c r="AA28" s="108"/>
      <c r="AB28" s="108"/>
      <c r="AC28" s="108"/>
    </row>
    <row r="29" spans="1:42" ht="12.75" hidden="1" customHeight="1" x14ac:dyDescent="0.25">
      <c r="A29" s="316"/>
      <c r="B29" s="107" t="s">
        <v>247</v>
      </c>
      <c r="C29" s="107">
        <f>+C28</f>
        <v>2015</v>
      </c>
      <c r="D29" s="107">
        <v>6</v>
      </c>
      <c r="E29" s="107">
        <f t="shared" si="3"/>
        <v>1</v>
      </c>
      <c r="F29" s="107">
        <f t="shared" si="4"/>
        <v>1</v>
      </c>
      <c r="G29" s="317"/>
      <c r="H29" s="107"/>
      <c r="I29" s="317"/>
      <c r="J29" s="107"/>
      <c r="K29" s="108"/>
      <c r="L29" s="108"/>
      <c r="M29" s="108">
        <f>IF(SUM(M$24:M28)=K$22,0,IF(SUM(L$24:L29)&lt;$V$10,L29,K$22-SUM(L$24:L28)))</f>
        <v>0</v>
      </c>
      <c r="N29" s="108">
        <f t="shared" si="10"/>
        <v>0</v>
      </c>
      <c r="O29" s="108">
        <f t="shared" si="5"/>
        <v>0</v>
      </c>
      <c r="P29" s="108">
        <f t="shared" si="6"/>
        <v>0</v>
      </c>
      <c r="Q29" s="108">
        <f t="shared" si="7"/>
        <v>0</v>
      </c>
      <c r="R29" s="108">
        <f t="shared" si="8"/>
        <v>0</v>
      </c>
      <c r="S29" s="108">
        <f t="shared" si="9"/>
        <v>0</v>
      </c>
      <c r="T29" s="108">
        <f>IF(SUM(L$24:L28)&lt;V$10,IF(SUM(L$24:L29)&lt;V$10,0,(SUM(L$24:L29)-V$10)),L29)</f>
        <v>0</v>
      </c>
      <c r="U29" s="317"/>
      <c r="V29" s="108"/>
      <c r="W29" s="317"/>
      <c r="X29" s="108"/>
      <c r="Y29" s="109"/>
      <c r="Z29" s="80"/>
      <c r="AA29" s="108"/>
      <c r="AB29" s="108"/>
      <c r="AC29" s="108"/>
    </row>
    <row r="30" spans="1:42" ht="12.75" hidden="1" customHeight="1" x14ac:dyDescent="0.25">
      <c r="A30" s="316"/>
      <c r="B30" s="107" t="s">
        <v>248</v>
      </c>
      <c r="C30" s="107">
        <f>+C28</f>
        <v>2015</v>
      </c>
      <c r="D30" s="107">
        <v>7</v>
      </c>
      <c r="E30" s="107">
        <f t="shared" si="3"/>
        <v>1</v>
      </c>
      <c r="F30" s="107">
        <f t="shared" si="4"/>
        <v>1</v>
      </c>
      <c r="G30" s="317"/>
      <c r="H30" s="107"/>
      <c r="I30" s="317"/>
      <c r="J30" s="107"/>
      <c r="K30" s="108"/>
      <c r="L30" s="108"/>
      <c r="M30" s="108">
        <f>IF(SUM(M$24:M29)=K$22,0,IF(SUM(L$24:L30)&lt;$V$10,L30,K$22-SUM(L$24:L29)))</f>
        <v>0</v>
      </c>
      <c r="N30" s="108">
        <f t="shared" si="10"/>
        <v>0</v>
      </c>
      <c r="O30" s="108">
        <f t="shared" si="5"/>
        <v>0</v>
      </c>
      <c r="P30" s="108">
        <f t="shared" si="6"/>
        <v>0</v>
      </c>
      <c r="Q30" s="108">
        <f t="shared" si="7"/>
        <v>0</v>
      </c>
      <c r="R30" s="108">
        <f t="shared" si="8"/>
        <v>0</v>
      </c>
      <c r="S30" s="108">
        <f t="shared" si="9"/>
        <v>0</v>
      </c>
      <c r="T30" s="108">
        <f>IF(SUM(L$24:L29)&lt;V$10,IF(SUM(L$24:L30)&lt;V$10,0,(SUM(L$24:L30)-V$10)),L30)</f>
        <v>0</v>
      </c>
      <c r="U30" s="317"/>
      <c r="V30" s="108"/>
      <c r="W30" s="317"/>
      <c r="X30" s="108"/>
      <c r="Y30" s="109"/>
      <c r="Z30" s="80"/>
      <c r="AA30" s="108"/>
      <c r="AB30" s="108"/>
      <c r="AC30" s="108"/>
    </row>
    <row r="31" spans="1:42" ht="12.75" hidden="1" customHeight="1" x14ac:dyDescent="0.25">
      <c r="A31" s="316"/>
      <c r="B31" s="107" t="s">
        <v>249</v>
      </c>
      <c r="C31" s="107">
        <f>+C28</f>
        <v>2015</v>
      </c>
      <c r="D31" s="107">
        <v>8</v>
      </c>
      <c r="E31" s="107">
        <f t="shared" si="3"/>
        <v>1</v>
      </c>
      <c r="F31" s="107">
        <f t="shared" si="4"/>
        <v>1</v>
      </c>
      <c r="G31" s="317"/>
      <c r="H31" s="107"/>
      <c r="I31" s="317"/>
      <c r="J31" s="107"/>
      <c r="K31" s="108"/>
      <c r="L31" s="108"/>
      <c r="M31" s="108">
        <f>IF(SUM(M$24:M30)=K$22,0,IF(SUM(L$24:L31)&lt;$V$10,L31,K$22-SUM(L$24:L30)))</f>
        <v>0</v>
      </c>
      <c r="N31" s="108">
        <f t="shared" si="10"/>
        <v>0</v>
      </c>
      <c r="O31" s="108">
        <f t="shared" si="5"/>
        <v>0</v>
      </c>
      <c r="P31" s="108">
        <f t="shared" si="6"/>
        <v>0</v>
      </c>
      <c r="Q31" s="108">
        <f t="shared" si="7"/>
        <v>0</v>
      </c>
      <c r="R31" s="108">
        <f t="shared" si="8"/>
        <v>0</v>
      </c>
      <c r="S31" s="108">
        <f t="shared" si="9"/>
        <v>0</v>
      </c>
      <c r="T31" s="108">
        <f>IF(SUM(L$24:L30)&lt;V$10,IF(SUM(L$24:L31)&lt;V$10,0,(SUM(L$24:L31)-V$10)),L31)</f>
        <v>0</v>
      </c>
      <c r="U31" s="317"/>
      <c r="V31" s="108"/>
      <c r="W31" s="317"/>
      <c r="X31" s="108"/>
      <c r="Y31" s="109"/>
      <c r="Z31" s="80"/>
      <c r="AA31" s="108"/>
      <c r="AB31" s="108"/>
      <c r="AC31" s="108"/>
    </row>
    <row r="32" spans="1:42" ht="12.75" hidden="1" customHeight="1" x14ac:dyDescent="0.25">
      <c r="A32" s="316">
        <v>2016</v>
      </c>
      <c r="B32" s="107" t="s">
        <v>246</v>
      </c>
      <c r="C32" s="107">
        <f>+A32</f>
        <v>2016</v>
      </c>
      <c r="D32" s="107">
        <v>9</v>
      </c>
      <c r="E32" s="107">
        <f t="shared" si="3"/>
        <v>1</v>
      </c>
      <c r="F32" s="107">
        <f t="shared" si="4"/>
        <v>1</v>
      </c>
      <c r="G32" s="317"/>
      <c r="H32" s="108">
        <f>+G32*F32</f>
        <v>0</v>
      </c>
      <c r="I32" s="317"/>
      <c r="J32" s="108">
        <f>+I32*F32</f>
        <v>0</v>
      </c>
      <c r="K32" s="108"/>
      <c r="L32" s="108"/>
      <c r="M32" s="108">
        <f>IF(SUM(M$24:M31)=K$22,0,IF(SUM(L$24:L32)&lt;$V$10,L32,K$22-SUM(L$24:L31)))</f>
        <v>0</v>
      </c>
      <c r="N32" s="108">
        <f t="shared" si="10"/>
        <v>0</v>
      </c>
      <c r="O32" s="108">
        <f t="shared" si="5"/>
        <v>0</v>
      </c>
      <c r="P32" s="108">
        <f t="shared" si="6"/>
        <v>0</v>
      </c>
      <c r="Q32" s="108">
        <f t="shared" si="7"/>
        <v>0</v>
      </c>
      <c r="R32" s="108">
        <f t="shared" si="8"/>
        <v>0</v>
      </c>
      <c r="S32" s="108">
        <f t="shared" si="9"/>
        <v>0</v>
      </c>
      <c r="T32" s="108">
        <f>IF(SUM(L$24:L31)&lt;V$10,IF(SUM(L$24:L32)&lt;V$10,0,(SUM(L$24:L32)-V$10)),L32)</f>
        <v>0</v>
      </c>
      <c r="U32" s="317">
        <f>SUM(T32:T35)</f>
        <v>0</v>
      </c>
      <c r="V32" s="108">
        <f>+U32*F32</f>
        <v>0</v>
      </c>
      <c r="W32" s="317"/>
      <c r="X32" s="108">
        <f>+W32*F32</f>
        <v>0</v>
      </c>
      <c r="Y32" s="109"/>
      <c r="Z32" s="80"/>
      <c r="AA32" s="108"/>
      <c r="AB32" s="108"/>
      <c r="AC32" s="108"/>
    </row>
    <row r="33" spans="1:29" ht="12.75" hidden="1" customHeight="1" x14ac:dyDescent="0.25">
      <c r="A33" s="316"/>
      <c r="B33" s="107" t="s">
        <v>247</v>
      </c>
      <c r="C33" s="107">
        <f>+C32</f>
        <v>2016</v>
      </c>
      <c r="D33" s="107">
        <v>10</v>
      </c>
      <c r="E33" s="107">
        <f t="shared" si="3"/>
        <v>1</v>
      </c>
      <c r="F33" s="107">
        <f t="shared" si="4"/>
        <v>1</v>
      </c>
      <c r="G33" s="317"/>
      <c r="H33" s="107"/>
      <c r="I33" s="317"/>
      <c r="J33" s="107"/>
      <c r="K33" s="108"/>
      <c r="L33" s="108"/>
      <c r="M33" s="108">
        <f>IF(SUM(M$24:M32)=K$22,0,IF(SUM(L$24:L33)&lt;$V$10,L33,K$22-SUM(L$24:L32)))</f>
        <v>0</v>
      </c>
      <c r="N33" s="108">
        <f t="shared" si="10"/>
        <v>0</v>
      </c>
      <c r="O33" s="108">
        <f t="shared" si="5"/>
        <v>0</v>
      </c>
      <c r="P33" s="108">
        <f t="shared" si="6"/>
        <v>0</v>
      </c>
      <c r="Q33" s="108">
        <f t="shared" si="7"/>
        <v>0</v>
      </c>
      <c r="R33" s="108">
        <f t="shared" si="8"/>
        <v>0</v>
      </c>
      <c r="S33" s="108">
        <f t="shared" si="9"/>
        <v>0</v>
      </c>
      <c r="T33" s="108">
        <f>IF(SUM(L$24:L32)&lt;V$10,IF(SUM(L$24:L33)&lt;V$10,0,(SUM(L$24:L33)-V$10)),L33)</f>
        <v>0</v>
      </c>
      <c r="U33" s="317"/>
      <c r="V33" s="108"/>
      <c r="W33" s="317"/>
      <c r="X33" s="108"/>
      <c r="Y33" s="109"/>
      <c r="Z33" s="80"/>
      <c r="AA33" s="108"/>
      <c r="AB33" s="108"/>
      <c r="AC33" s="108"/>
    </row>
    <row r="34" spans="1:29" ht="12.75" hidden="1" customHeight="1" x14ac:dyDescent="0.25">
      <c r="A34" s="316"/>
      <c r="B34" s="107" t="s">
        <v>248</v>
      </c>
      <c r="C34" s="107">
        <f>+C32</f>
        <v>2016</v>
      </c>
      <c r="D34" s="107">
        <v>11</v>
      </c>
      <c r="E34" s="107">
        <f t="shared" si="3"/>
        <v>1</v>
      </c>
      <c r="F34" s="107">
        <f t="shared" si="4"/>
        <v>1</v>
      </c>
      <c r="G34" s="317"/>
      <c r="H34" s="107"/>
      <c r="I34" s="317"/>
      <c r="J34" s="107"/>
      <c r="K34" s="108"/>
      <c r="L34" s="108"/>
      <c r="M34" s="108">
        <f>IF(SUM(M$24:M33)=K$22,0,IF(SUM(L$24:L34)&lt;$V$10,L34,K$22-SUM(L$24:L33)))</f>
        <v>0</v>
      </c>
      <c r="N34" s="108">
        <f t="shared" si="10"/>
        <v>0</v>
      </c>
      <c r="O34" s="108">
        <f t="shared" si="5"/>
        <v>0</v>
      </c>
      <c r="P34" s="108">
        <f t="shared" si="6"/>
        <v>0</v>
      </c>
      <c r="Q34" s="108">
        <f t="shared" si="7"/>
        <v>0</v>
      </c>
      <c r="R34" s="108">
        <f t="shared" si="8"/>
        <v>0</v>
      </c>
      <c r="S34" s="108">
        <f t="shared" si="9"/>
        <v>0</v>
      </c>
      <c r="T34" s="108">
        <f>IF(SUM(L$24:L33)&lt;V$10,IF(SUM(L$24:L34)&lt;V$10,0,(SUM(L$24:L34)-V$10)),L34)</f>
        <v>0</v>
      </c>
      <c r="U34" s="317"/>
      <c r="V34" s="108"/>
      <c r="W34" s="317"/>
      <c r="X34" s="108"/>
      <c r="Y34" s="109"/>
      <c r="Z34" s="80"/>
      <c r="AA34" s="108"/>
      <c r="AB34" s="108"/>
      <c r="AC34" s="108"/>
    </row>
    <row r="35" spans="1:29" ht="12.75" hidden="1" customHeight="1" x14ac:dyDescent="0.25">
      <c r="A35" s="316"/>
      <c r="B35" s="107" t="s">
        <v>249</v>
      </c>
      <c r="C35" s="107">
        <f>+C32</f>
        <v>2016</v>
      </c>
      <c r="D35" s="107">
        <v>12</v>
      </c>
      <c r="E35" s="107">
        <f t="shared" si="3"/>
        <v>1</v>
      </c>
      <c r="F35" s="107">
        <f t="shared" si="4"/>
        <v>1</v>
      </c>
      <c r="G35" s="317"/>
      <c r="H35" s="107"/>
      <c r="I35" s="317"/>
      <c r="J35" s="107"/>
      <c r="K35" s="108"/>
      <c r="L35" s="108"/>
      <c r="M35" s="108">
        <f>IF(SUM(M$24:M34)=K$22,0,IF(SUM(L$24:L35)&lt;$V$10,L35,K$22-SUM(L$24:L34)))</f>
        <v>0</v>
      </c>
      <c r="N35" s="108">
        <f t="shared" si="10"/>
        <v>0</v>
      </c>
      <c r="O35" s="108">
        <f t="shared" si="5"/>
        <v>0</v>
      </c>
      <c r="P35" s="108">
        <f t="shared" si="6"/>
        <v>0</v>
      </c>
      <c r="Q35" s="108">
        <f t="shared" si="7"/>
        <v>0</v>
      </c>
      <c r="R35" s="108">
        <f t="shared" si="8"/>
        <v>0</v>
      </c>
      <c r="S35" s="108">
        <f t="shared" si="9"/>
        <v>0</v>
      </c>
      <c r="T35" s="108">
        <f>IF(SUM(L$24:L34)&lt;V$10,IF(SUM(L$24:L35)&lt;V$10,0,(SUM(L$24:L35)-V$10)),L35)</f>
        <v>0</v>
      </c>
      <c r="U35" s="317"/>
      <c r="V35" s="108"/>
      <c r="W35" s="317"/>
      <c r="X35" s="108"/>
      <c r="Y35" s="109"/>
      <c r="Z35" s="80"/>
      <c r="AA35" s="108"/>
      <c r="AB35" s="108"/>
      <c r="AC35" s="108"/>
    </row>
    <row r="36" spans="1:29" ht="12.75" hidden="1" customHeight="1" x14ac:dyDescent="0.25">
      <c r="A36" s="316">
        <v>2017</v>
      </c>
      <c r="B36" s="107" t="s">
        <v>246</v>
      </c>
      <c r="C36" s="107">
        <f>+A36</f>
        <v>2017</v>
      </c>
      <c r="D36" s="107">
        <v>13</v>
      </c>
      <c r="E36" s="107">
        <f t="shared" si="3"/>
        <v>1</v>
      </c>
      <c r="F36" s="107">
        <f t="shared" si="4"/>
        <v>1</v>
      </c>
      <c r="G36" s="317"/>
      <c r="H36" s="108">
        <f>+G36*F36</f>
        <v>0</v>
      </c>
      <c r="I36" s="317"/>
      <c r="J36" s="108">
        <f>+I36*F36</f>
        <v>0</v>
      </c>
      <c r="K36" s="108"/>
      <c r="L36" s="108"/>
      <c r="M36" s="108">
        <f>IF(SUM(M$24:M35)=K$22,0,IF(SUM(L$24:L36)&lt;$V$10,L36,K$22-SUM(L$24:L35)))</f>
        <v>0</v>
      </c>
      <c r="N36" s="108">
        <f t="shared" si="10"/>
        <v>0</v>
      </c>
      <c r="O36" s="108">
        <f t="shared" si="5"/>
        <v>0</v>
      </c>
      <c r="P36" s="108">
        <f t="shared" si="6"/>
        <v>0</v>
      </c>
      <c r="Q36" s="108">
        <f t="shared" si="7"/>
        <v>0</v>
      </c>
      <c r="R36" s="108">
        <f t="shared" si="8"/>
        <v>0</v>
      </c>
      <c r="S36" s="108">
        <f t="shared" si="9"/>
        <v>0</v>
      </c>
      <c r="T36" s="108">
        <f>IF(SUM(L$24:L35)&lt;V$10,IF(SUM(L$24:L36)&lt;V$10,0,(SUM(L$24:L36)-V$10)),L36)</f>
        <v>0</v>
      </c>
      <c r="U36" s="317">
        <f>SUM(T36:T39)</f>
        <v>0</v>
      </c>
      <c r="V36" s="108">
        <f>+U36*F36</f>
        <v>0</v>
      </c>
      <c r="W36" s="317"/>
      <c r="X36" s="108">
        <f>+W36*F36</f>
        <v>0</v>
      </c>
      <c r="Y36" s="109"/>
      <c r="Z36" s="80"/>
      <c r="AA36" s="108"/>
      <c r="AB36" s="108"/>
      <c r="AC36" s="108"/>
    </row>
    <row r="37" spans="1:29" ht="12.75" hidden="1" customHeight="1" x14ac:dyDescent="0.25">
      <c r="A37" s="316"/>
      <c r="B37" s="107" t="s">
        <v>247</v>
      </c>
      <c r="C37" s="107">
        <f>+C36</f>
        <v>2017</v>
      </c>
      <c r="D37" s="107">
        <v>14</v>
      </c>
      <c r="E37" s="107">
        <f t="shared" si="3"/>
        <v>1</v>
      </c>
      <c r="F37" s="107">
        <f t="shared" si="4"/>
        <v>1</v>
      </c>
      <c r="G37" s="317"/>
      <c r="H37" s="107"/>
      <c r="I37" s="317"/>
      <c r="J37" s="107"/>
      <c r="K37" s="108"/>
      <c r="L37" s="108"/>
      <c r="M37" s="108">
        <f>IF(SUM(M$24:M36)=K$22,0,IF(SUM(L$24:L37)&lt;$V$10,L37,K$22-SUM(L$24:L36)))</f>
        <v>0</v>
      </c>
      <c r="N37" s="108">
        <f t="shared" si="10"/>
        <v>0</v>
      </c>
      <c r="O37" s="108">
        <f t="shared" si="5"/>
        <v>0</v>
      </c>
      <c r="P37" s="108">
        <f t="shared" si="6"/>
        <v>0</v>
      </c>
      <c r="Q37" s="108">
        <f t="shared" si="7"/>
        <v>0</v>
      </c>
      <c r="R37" s="108">
        <f t="shared" si="8"/>
        <v>0</v>
      </c>
      <c r="S37" s="108">
        <f t="shared" si="9"/>
        <v>0</v>
      </c>
      <c r="T37" s="108">
        <f>IF(SUM(L$24:L36)&lt;V$10,IF(SUM(L$24:L37)&lt;V$10,0,(SUM(L$24:L37)-V$10)),L37)</f>
        <v>0</v>
      </c>
      <c r="U37" s="317"/>
      <c r="V37" s="108"/>
      <c r="W37" s="317"/>
      <c r="X37" s="108"/>
      <c r="Y37" s="109"/>
      <c r="Z37" s="80"/>
      <c r="AA37" s="108"/>
      <c r="AB37" s="108"/>
      <c r="AC37" s="108"/>
    </row>
    <row r="38" spans="1:29" ht="12.75" hidden="1" customHeight="1" x14ac:dyDescent="0.25">
      <c r="A38" s="316"/>
      <c r="B38" s="107" t="s">
        <v>248</v>
      </c>
      <c r="C38" s="107">
        <f>+C36</f>
        <v>2017</v>
      </c>
      <c r="D38" s="107">
        <v>15</v>
      </c>
      <c r="E38" s="107">
        <f t="shared" si="3"/>
        <v>1</v>
      </c>
      <c r="F38" s="107">
        <f t="shared" si="4"/>
        <v>1</v>
      </c>
      <c r="G38" s="317"/>
      <c r="H38" s="107"/>
      <c r="I38" s="317"/>
      <c r="J38" s="107"/>
      <c r="K38" s="108"/>
      <c r="L38" s="108"/>
      <c r="M38" s="108">
        <f>IF(SUM(M$24:M37)=K$22,0,IF(SUM(L$24:L38)&lt;$V$10,L38,K$22-SUM(L$24:L37)))</f>
        <v>0</v>
      </c>
      <c r="N38" s="108">
        <f t="shared" si="10"/>
        <v>0</v>
      </c>
      <c r="O38" s="108">
        <f t="shared" si="5"/>
        <v>0</v>
      </c>
      <c r="P38" s="108">
        <f t="shared" si="6"/>
        <v>0</v>
      </c>
      <c r="Q38" s="108">
        <f t="shared" si="7"/>
        <v>0</v>
      </c>
      <c r="R38" s="108">
        <f t="shared" si="8"/>
        <v>0</v>
      </c>
      <c r="S38" s="108">
        <f t="shared" si="9"/>
        <v>0</v>
      </c>
      <c r="T38" s="108">
        <f>IF(SUM(L$24:L37)&lt;V$10,IF(SUM(L$24:L38)&lt;V$10,0,(SUM(L$24:L38)-V$10)),L38)</f>
        <v>0</v>
      </c>
      <c r="U38" s="317"/>
      <c r="V38" s="108"/>
      <c r="W38" s="317"/>
      <c r="X38" s="108"/>
      <c r="Y38" s="109"/>
      <c r="Z38" s="80"/>
      <c r="AA38" s="108"/>
      <c r="AB38" s="108"/>
      <c r="AC38" s="108"/>
    </row>
    <row r="39" spans="1:29" ht="12.75" hidden="1" customHeight="1" x14ac:dyDescent="0.25">
      <c r="A39" s="316"/>
      <c r="B39" s="107" t="s">
        <v>249</v>
      </c>
      <c r="C39" s="107">
        <f>+C36</f>
        <v>2017</v>
      </c>
      <c r="D39" s="107">
        <v>16</v>
      </c>
      <c r="E39" s="107">
        <f t="shared" si="3"/>
        <v>1</v>
      </c>
      <c r="F39" s="107">
        <f t="shared" si="4"/>
        <v>1</v>
      </c>
      <c r="G39" s="317"/>
      <c r="H39" s="107"/>
      <c r="I39" s="317"/>
      <c r="J39" s="107"/>
      <c r="K39" s="108"/>
      <c r="L39" s="108"/>
      <c r="M39" s="108">
        <f>IF(SUM(M$24:M38)=K$22,0,IF(SUM(L$24:L39)&lt;$V$10,L39,K$22-SUM(L$24:L38)))</f>
        <v>0</v>
      </c>
      <c r="N39" s="108">
        <f t="shared" si="10"/>
        <v>0</v>
      </c>
      <c r="O39" s="108">
        <f t="shared" si="5"/>
        <v>0</v>
      </c>
      <c r="P39" s="108">
        <f t="shared" si="6"/>
        <v>0</v>
      </c>
      <c r="Q39" s="108">
        <f t="shared" si="7"/>
        <v>0</v>
      </c>
      <c r="R39" s="108">
        <f t="shared" si="8"/>
        <v>0</v>
      </c>
      <c r="S39" s="108">
        <f t="shared" si="9"/>
        <v>0</v>
      </c>
      <c r="T39" s="108">
        <f>IF(SUM(L$24:L38)&lt;V$10,IF(SUM(L$24:L39)&lt;V$10,0,(SUM(L$24:L39)-V$10)),L39)</f>
        <v>0</v>
      </c>
      <c r="U39" s="317"/>
      <c r="V39" s="108"/>
      <c r="W39" s="317"/>
      <c r="X39" s="108"/>
      <c r="Y39" s="109"/>
      <c r="Z39" s="80"/>
      <c r="AA39" s="108"/>
      <c r="AB39" s="108"/>
      <c r="AC39" s="108"/>
    </row>
    <row r="40" spans="1:29" ht="12.75" hidden="1" customHeight="1" x14ac:dyDescent="0.25">
      <c r="A40" s="316">
        <v>2018</v>
      </c>
      <c r="B40" s="107" t="s">
        <v>246</v>
      </c>
      <c r="C40" s="107">
        <f>+A40</f>
        <v>2018</v>
      </c>
      <c r="D40" s="107">
        <v>17</v>
      </c>
      <c r="E40" s="107">
        <f t="shared" si="3"/>
        <v>1</v>
      </c>
      <c r="F40" s="107">
        <f t="shared" si="4"/>
        <v>1</v>
      </c>
      <c r="G40" s="317"/>
      <c r="H40" s="108">
        <f>+G40*F40</f>
        <v>0</v>
      </c>
      <c r="I40" s="317"/>
      <c r="J40" s="108">
        <f>+I40*F40</f>
        <v>0</v>
      </c>
      <c r="K40" s="108"/>
      <c r="L40" s="108"/>
      <c r="M40" s="108">
        <f>IF(SUM(M$24:M39)=K$22,0,IF(SUM(L$24:L40)&lt;$V$10,L40,K$22-SUM(L$24:L39)))</f>
        <v>0</v>
      </c>
      <c r="N40" s="108">
        <f t="shared" si="10"/>
        <v>0</v>
      </c>
      <c r="O40" s="108">
        <f t="shared" si="5"/>
        <v>0</v>
      </c>
      <c r="P40" s="108">
        <f t="shared" si="6"/>
        <v>0</v>
      </c>
      <c r="Q40" s="108">
        <f t="shared" si="7"/>
        <v>0</v>
      </c>
      <c r="R40" s="108">
        <f t="shared" si="8"/>
        <v>0</v>
      </c>
      <c r="S40" s="108">
        <f t="shared" si="9"/>
        <v>0</v>
      </c>
      <c r="T40" s="108">
        <f>IF(SUM(L$24:L39)&lt;V$10,IF(SUM(L$24:L40)&lt;V$10,0,(SUM(L$24:L40)-V$10)),L40)</f>
        <v>0</v>
      </c>
      <c r="U40" s="317">
        <f>SUM(T40:T43)</f>
        <v>0</v>
      </c>
      <c r="V40" s="108">
        <f>+U40*F40</f>
        <v>0</v>
      </c>
      <c r="W40" s="317"/>
      <c r="X40" s="108">
        <f>+W40*F40</f>
        <v>0</v>
      </c>
      <c r="Y40" s="109"/>
      <c r="Z40" s="80"/>
      <c r="AA40" s="108"/>
      <c r="AB40" s="108"/>
      <c r="AC40" s="108"/>
    </row>
    <row r="41" spans="1:29" ht="12.75" hidden="1" customHeight="1" x14ac:dyDescent="0.25">
      <c r="A41" s="316"/>
      <c r="B41" s="107" t="s">
        <v>247</v>
      </c>
      <c r="C41" s="107">
        <f>+C40</f>
        <v>2018</v>
      </c>
      <c r="D41" s="107">
        <v>18</v>
      </c>
      <c r="E41" s="107">
        <f t="shared" si="3"/>
        <v>1</v>
      </c>
      <c r="F41" s="107">
        <f t="shared" si="4"/>
        <v>1</v>
      </c>
      <c r="G41" s="317"/>
      <c r="H41" s="107"/>
      <c r="I41" s="317"/>
      <c r="J41" s="107"/>
      <c r="K41" s="108"/>
      <c r="L41" s="108"/>
      <c r="M41" s="108">
        <f>IF(SUM(M$24:M40)=K$22,0,IF(SUM(L$24:L41)&lt;$V$10,L41,K$22-SUM(L$24:L40)))</f>
        <v>0</v>
      </c>
      <c r="N41" s="108">
        <f t="shared" si="10"/>
        <v>0</v>
      </c>
      <c r="O41" s="108">
        <f t="shared" si="5"/>
        <v>0</v>
      </c>
      <c r="P41" s="108">
        <f t="shared" si="6"/>
        <v>0</v>
      </c>
      <c r="Q41" s="108">
        <f t="shared" si="7"/>
        <v>0</v>
      </c>
      <c r="R41" s="108">
        <f t="shared" si="8"/>
        <v>0</v>
      </c>
      <c r="S41" s="108">
        <f t="shared" si="9"/>
        <v>0</v>
      </c>
      <c r="T41" s="108">
        <f>IF(SUM(L$24:L40)&lt;V$10,IF(SUM(L$24:L41)&lt;V$10,0,(SUM(L$24:L41)-V$10)),L41)</f>
        <v>0</v>
      </c>
      <c r="U41" s="317"/>
      <c r="V41" s="108"/>
      <c r="W41" s="317"/>
      <c r="X41" s="108"/>
      <c r="Y41" s="109"/>
      <c r="Z41" s="80"/>
      <c r="AA41" s="108"/>
      <c r="AB41" s="108"/>
      <c r="AC41" s="108"/>
    </row>
    <row r="42" spans="1:29" ht="12.75" hidden="1" customHeight="1" x14ac:dyDescent="0.25">
      <c r="A42" s="316"/>
      <c r="B42" s="107" t="s">
        <v>248</v>
      </c>
      <c r="C42" s="107">
        <f>+C40</f>
        <v>2018</v>
      </c>
      <c r="D42" s="107">
        <v>19</v>
      </c>
      <c r="E42" s="107">
        <f t="shared" si="3"/>
        <v>1</v>
      </c>
      <c r="F42" s="107">
        <f t="shared" si="4"/>
        <v>1</v>
      </c>
      <c r="G42" s="317"/>
      <c r="H42" s="107"/>
      <c r="I42" s="317"/>
      <c r="J42" s="107"/>
      <c r="K42" s="108"/>
      <c r="L42" s="108"/>
      <c r="M42" s="108">
        <f>IF(SUM(M$24:M41)=K$22,0,IF(SUM(L$24:L42)&lt;$V$10,L42,K$22-SUM(L$24:L41)))</f>
        <v>0</v>
      </c>
      <c r="N42" s="108">
        <f t="shared" si="10"/>
        <v>0</v>
      </c>
      <c r="O42" s="108">
        <f t="shared" si="5"/>
        <v>0</v>
      </c>
      <c r="P42" s="108">
        <f t="shared" si="6"/>
        <v>0</v>
      </c>
      <c r="Q42" s="108">
        <f t="shared" si="7"/>
        <v>0</v>
      </c>
      <c r="R42" s="108">
        <f t="shared" si="8"/>
        <v>0</v>
      </c>
      <c r="S42" s="108">
        <f t="shared" si="9"/>
        <v>0</v>
      </c>
      <c r="T42" s="108">
        <f>IF(SUM(L$24:L41)&lt;V$10,IF(SUM(L$24:L42)&lt;V$10,0,(SUM(L$24:L42)-V$10)),L42)</f>
        <v>0</v>
      </c>
      <c r="U42" s="317"/>
      <c r="V42" s="108"/>
      <c r="W42" s="317"/>
      <c r="X42" s="108"/>
      <c r="Y42" s="109"/>
      <c r="Z42" s="80"/>
      <c r="AA42" s="108"/>
      <c r="AB42" s="108"/>
      <c r="AC42" s="108"/>
    </row>
    <row r="43" spans="1:29" ht="12.75" hidden="1" customHeight="1" x14ac:dyDescent="0.25">
      <c r="A43" s="316"/>
      <c r="B43" s="107" t="s">
        <v>249</v>
      </c>
      <c r="C43" s="107">
        <f>+C40</f>
        <v>2018</v>
      </c>
      <c r="D43" s="107">
        <v>20</v>
      </c>
      <c r="E43" s="107">
        <f t="shared" si="3"/>
        <v>1</v>
      </c>
      <c r="F43" s="107">
        <f t="shared" si="4"/>
        <v>1</v>
      </c>
      <c r="G43" s="317"/>
      <c r="H43" s="107"/>
      <c r="I43" s="317"/>
      <c r="J43" s="107"/>
      <c r="K43" s="108"/>
      <c r="L43" s="108"/>
      <c r="M43" s="108">
        <f>IF(SUM(M$24:M42)=K$22,0,IF(SUM(L$24:L43)&lt;$V$10,L43,K$22-SUM(L$24:L42)))</f>
        <v>0</v>
      </c>
      <c r="N43" s="108">
        <f t="shared" si="10"/>
        <v>0</v>
      </c>
      <c r="O43" s="108">
        <f t="shared" si="5"/>
        <v>0</v>
      </c>
      <c r="P43" s="108">
        <f t="shared" si="6"/>
        <v>0</v>
      </c>
      <c r="Q43" s="108">
        <f t="shared" si="7"/>
        <v>0</v>
      </c>
      <c r="R43" s="108">
        <f t="shared" si="8"/>
        <v>0</v>
      </c>
      <c r="S43" s="108">
        <f t="shared" si="9"/>
        <v>0</v>
      </c>
      <c r="T43" s="108">
        <f>IF(SUM(L$24:L42)&lt;V$10,IF(SUM(L$24:L43)&lt;V$10,0,(SUM(L$24:L43)-V$10)),L43)</f>
        <v>0</v>
      </c>
      <c r="U43" s="317"/>
      <c r="V43" s="108"/>
      <c r="W43" s="317"/>
      <c r="X43" s="108"/>
      <c r="Y43" s="109"/>
      <c r="Z43" s="80"/>
      <c r="AA43" s="108"/>
      <c r="AB43" s="108"/>
      <c r="AC43" s="108"/>
    </row>
    <row r="44" spans="1:29" ht="12.75" hidden="1" customHeight="1" x14ac:dyDescent="0.25">
      <c r="A44" s="316">
        <v>2019</v>
      </c>
      <c r="B44" s="107" t="s">
        <v>246</v>
      </c>
      <c r="C44" s="107">
        <f>+A44</f>
        <v>2019</v>
      </c>
      <c r="D44" s="107">
        <v>21</v>
      </c>
      <c r="E44" s="107">
        <f t="shared" si="3"/>
        <v>1</v>
      </c>
      <c r="F44" s="107">
        <f t="shared" si="4"/>
        <v>1</v>
      </c>
      <c r="G44" s="317"/>
      <c r="H44" s="108">
        <f>+G44*F44</f>
        <v>0</v>
      </c>
      <c r="I44" s="317"/>
      <c r="J44" s="108">
        <f>+I44*F44</f>
        <v>0</v>
      </c>
      <c r="K44" s="108"/>
      <c r="L44" s="108"/>
      <c r="M44" s="108">
        <f>IF(SUM(M$24:M43)=K$22,0,IF(SUM(L$24:L44)&lt;$V$10,L44,K$22-SUM(L$24:L43)))</f>
        <v>0</v>
      </c>
      <c r="N44" s="108">
        <f t="shared" si="10"/>
        <v>0</v>
      </c>
      <c r="O44" s="108">
        <f t="shared" si="5"/>
        <v>0</v>
      </c>
      <c r="P44" s="108">
        <f t="shared" si="6"/>
        <v>0</v>
      </c>
      <c r="Q44" s="108">
        <f t="shared" si="7"/>
        <v>0</v>
      </c>
      <c r="R44" s="108">
        <f t="shared" si="8"/>
        <v>0</v>
      </c>
      <c r="S44" s="108">
        <f t="shared" si="9"/>
        <v>0</v>
      </c>
      <c r="T44" s="108">
        <f>IF(SUM(L$24:L43)&lt;V$10,IF(SUM(L$24:L44)&lt;V$10,0,(SUM(L$24:L44)-V$10)),L44)</f>
        <v>0</v>
      </c>
      <c r="U44" s="317">
        <f>SUM(T44:T47)</f>
        <v>0</v>
      </c>
      <c r="V44" s="108">
        <f>+U44*F44</f>
        <v>0</v>
      </c>
      <c r="W44" s="317"/>
      <c r="X44" s="108">
        <f>+W44*F44</f>
        <v>0</v>
      </c>
      <c r="Y44" s="109"/>
      <c r="Z44" s="80"/>
      <c r="AA44" s="108"/>
      <c r="AB44" s="108"/>
      <c r="AC44" s="108"/>
    </row>
    <row r="45" spans="1:29" ht="12.75" hidden="1" customHeight="1" x14ac:dyDescent="0.25">
      <c r="A45" s="316"/>
      <c r="B45" s="107" t="s">
        <v>247</v>
      </c>
      <c r="C45" s="107">
        <f>+C44</f>
        <v>2019</v>
      </c>
      <c r="D45" s="107">
        <v>22</v>
      </c>
      <c r="E45" s="107">
        <f t="shared" si="3"/>
        <v>1</v>
      </c>
      <c r="F45" s="107">
        <f t="shared" si="4"/>
        <v>1</v>
      </c>
      <c r="G45" s="317"/>
      <c r="H45" s="107"/>
      <c r="I45" s="317"/>
      <c r="J45" s="107"/>
      <c r="K45" s="108"/>
      <c r="L45" s="108"/>
      <c r="M45" s="108">
        <f>IF(SUM(M$24:M44)=K$22,0,IF(SUM(L$24:L45)&lt;$V$10,L45,K$22-SUM(L$24:L44)))</f>
        <v>0</v>
      </c>
      <c r="N45" s="108">
        <f t="shared" si="10"/>
        <v>0</v>
      </c>
      <c r="O45" s="108">
        <f t="shared" si="5"/>
        <v>0</v>
      </c>
      <c r="P45" s="108">
        <f t="shared" si="6"/>
        <v>0</v>
      </c>
      <c r="Q45" s="108">
        <f t="shared" si="7"/>
        <v>0</v>
      </c>
      <c r="R45" s="108">
        <f t="shared" si="8"/>
        <v>0</v>
      </c>
      <c r="S45" s="108">
        <f t="shared" si="9"/>
        <v>0</v>
      </c>
      <c r="T45" s="108">
        <f>IF(SUM(L$24:L44)&lt;V$10,IF(SUM(L$24:L45)&lt;V$10,0,(SUM(L$24:L45)-V$10)),L45)</f>
        <v>0</v>
      </c>
      <c r="U45" s="317"/>
      <c r="V45" s="108"/>
      <c r="W45" s="317"/>
      <c r="X45" s="108"/>
      <c r="Y45" s="109"/>
      <c r="Z45" s="80"/>
      <c r="AA45" s="108"/>
      <c r="AB45" s="108"/>
      <c r="AC45" s="108"/>
    </row>
    <row r="46" spans="1:29" ht="12.75" hidden="1" customHeight="1" x14ac:dyDescent="0.25">
      <c r="A46" s="316"/>
      <c r="B46" s="107" t="s">
        <v>248</v>
      </c>
      <c r="C46" s="107">
        <f>+C44</f>
        <v>2019</v>
      </c>
      <c r="D46" s="107">
        <v>23</v>
      </c>
      <c r="E46" s="107">
        <f t="shared" si="3"/>
        <v>1</v>
      </c>
      <c r="F46" s="107">
        <f t="shared" si="4"/>
        <v>1</v>
      </c>
      <c r="G46" s="317"/>
      <c r="H46" s="107"/>
      <c r="I46" s="317"/>
      <c r="J46" s="107"/>
      <c r="K46" s="108"/>
      <c r="L46" s="108"/>
      <c r="M46" s="108">
        <f>IF(SUM(M$24:M45)=K$22,0,IF(SUM(L$24:L46)&lt;$V$10,L46,K$22-SUM(L$24:L45)))</f>
        <v>0</v>
      </c>
      <c r="N46" s="108">
        <f t="shared" si="10"/>
        <v>0</v>
      </c>
      <c r="O46" s="108">
        <f t="shared" si="5"/>
        <v>0</v>
      </c>
      <c r="P46" s="108">
        <f t="shared" si="6"/>
        <v>0</v>
      </c>
      <c r="Q46" s="108">
        <f t="shared" si="7"/>
        <v>0</v>
      </c>
      <c r="R46" s="108">
        <f t="shared" si="8"/>
        <v>0</v>
      </c>
      <c r="S46" s="108">
        <f t="shared" si="9"/>
        <v>0</v>
      </c>
      <c r="T46" s="108">
        <f>IF(SUM(L$24:L45)&lt;V$10,IF(SUM(L$24:L46)&lt;V$10,0,(SUM(L$24:L46)-V$10)),L46)</f>
        <v>0</v>
      </c>
      <c r="U46" s="317"/>
      <c r="V46" s="108"/>
      <c r="W46" s="317"/>
      <c r="X46" s="108"/>
      <c r="Y46" s="109"/>
      <c r="Z46" s="80"/>
      <c r="AA46" s="108"/>
      <c r="AB46" s="108"/>
      <c r="AC46" s="108"/>
    </row>
    <row r="47" spans="1:29" ht="12.75" hidden="1" customHeight="1" x14ac:dyDescent="0.25">
      <c r="A47" s="316"/>
      <c r="B47" s="107" t="s">
        <v>249</v>
      </c>
      <c r="C47" s="107">
        <f>+C44</f>
        <v>2019</v>
      </c>
      <c r="D47" s="107">
        <v>24</v>
      </c>
      <c r="E47" s="107">
        <f t="shared" si="3"/>
        <v>1</v>
      </c>
      <c r="F47" s="107">
        <f t="shared" si="4"/>
        <v>1</v>
      </c>
      <c r="G47" s="317"/>
      <c r="H47" s="107"/>
      <c r="I47" s="317"/>
      <c r="J47" s="107"/>
      <c r="K47" s="108"/>
      <c r="L47" s="108"/>
      <c r="M47" s="108">
        <f>IF(SUM(M$24:M46)=K$22,0,IF(SUM(L$24:L47)&lt;$V$10,L47,K$22-SUM(L$24:L46)))</f>
        <v>0</v>
      </c>
      <c r="N47" s="108">
        <f t="shared" si="10"/>
        <v>0</v>
      </c>
      <c r="O47" s="108">
        <f t="shared" si="5"/>
        <v>0</v>
      </c>
      <c r="P47" s="108">
        <f t="shared" si="6"/>
        <v>0</v>
      </c>
      <c r="Q47" s="108">
        <f t="shared" si="7"/>
        <v>0</v>
      </c>
      <c r="R47" s="108">
        <f t="shared" si="8"/>
        <v>0</v>
      </c>
      <c r="S47" s="108">
        <f t="shared" si="9"/>
        <v>0</v>
      </c>
      <c r="T47" s="108">
        <f>IF(SUM(L$24:L46)&lt;V$10,IF(SUM(L$24:L47)&lt;V$10,0,(SUM(L$24:L47)-V$10)),L47)</f>
        <v>0</v>
      </c>
      <c r="U47" s="317"/>
      <c r="V47" s="108"/>
      <c r="W47" s="317"/>
      <c r="X47" s="108"/>
      <c r="Y47" s="109"/>
      <c r="Z47" s="80"/>
      <c r="AA47" s="108"/>
      <c r="AB47" s="108"/>
      <c r="AC47" s="108"/>
    </row>
    <row r="48" spans="1:29" ht="12.75" hidden="1" customHeight="1" x14ac:dyDescent="0.25">
      <c r="A48" s="316">
        <v>2020</v>
      </c>
      <c r="B48" s="107" t="s">
        <v>246</v>
      </c>
      <c r="C48" s="107">
        <f>+A48</f>
        <v>2020</v>
      </c>
      <c r="D48" s="107">
        <v>25</v>
      </c>
      <c r="E48" s="107">
        <f t="shared" si="3"/>
        <v>1</v>
      </c>
      <c r="F48" s="107">
        <f t="shared" si="4"/>
        <v>1</v>
      </c>
      <c r="G48" s="317"/>
      <c r="H48" s="108">
        <f>+G48*F48</f>
        <v>0</v>
      </c>
      <c r="I48" s="317"/>
      <c r="J48" s="108">
        <f>+I48*F48</f>
        <v>0</v>
      </c>
      <c r="K48" s="108"/>
      <c r="L48" s="108"/>
      <c r="M48" s="108">
        <f>IF(SUM(M$24:M47)=K$22,0,IF(SUM(L$24:L48)&lt;$V$10,L48,K$22-SUM(L$24:L47)))</f>
        <v>0</v>
      </c>
      <c r="N48" s="108">
        <f t="shared" si="10"/>
        <v>0</v>
      </c>
      <c r="O48" s="108">
        <f t="shared" si="5"/>
        <v>0</v>
      </c>
      <c r="P48" s="108">
        <f t="shared" si="6"/>
        <v>0</v>
      </c>
      <c r="Q48" s="108">
        <f t="shared" si="7"/>
        <v>0</v>
      </c>
      <c r="R48" s="108">
        <f t="shared" si="8"/>
        <v>0</v>
      </c>
      <c r="S48" s="108">
        <f t="shared" si="9"/>
        <v>0</v>
      </c>
      <c r="T48" s="108">
        <f>IF(SUM(L$24:L47)&lt;V$10,IF(SUM(L$24:L48)&lt;V$10,0,(SUM(L$24:L48)-V$10)),L48)</f>
        <v>0</v>
      </c>
      <c r="U48" s="317">
        <f>SUM(T48:T51)</f>
        <v>0</v>
      </c>
      <c r="V48" s="108">
        <f>+U48*F48</f>
        <v>0</v>
      </c>
      <c r="W48" s="317"/>
      <c r="X48" s="108">
        <f>+W48*F48</f>
        <v>0</v>
      </c>
      <c r="Y48" s="109"/>
      <c r="Z48" s="80"/>
      <c r="AA48" s="108"/>
      <c r="AB48" s="108"/>
      <c r="AC48" s="108"/>
    </row>
    <row r="49" spans="1:29" ht="12.75" hidden="1" customHeight="1" x14ac:dyDescent="0.25">
      <c r="A49" s="316"/>
      <c r="B49" s="107" t="s">
        <v>247</v>
      </c>
      <c r="C49" s="107">
        <f>+C48</f>
        <v>2020</v>
      </c>
      <c r="D49" s="107">
        <v>26</v>
      </c>
      <c r="E49" s="107">
        <f t="shared" si="3"/>
        <v>1</v>
      </c>
      <c r="F49" s="107">
        <f t="shared" si="4"/>
        <v>1</v>
      </c>
      <c r="G49" s="317"/>
      <c r="H49" s="107"/>
      <c r="I49" s="317"/>
      <c r="J49" s="107"/>
      <c r="K49" s="108"/>
      <c r="L49" s="108"/>
      <c r="M49" s="108">
        <f>IF(SUM(M$24:M48)=K$22,0,IF(SUM(L$24:L49)&lt;$V$10,L49,K$22-SUM(L$24:L48)))</f>
        <v>0</v>
      </c>
      <c r="N49" s="108">
        <f t="shared" si="10"/>
        <v>0</v>
      </c>
      <c r="O49" s="108">
        <f t="shared" si="5"/>
        <v>0</v>
      </c>
      <c r="P49" s="108">
        <f t="shared" si="6"/>
        <v>0</v>
      </c>
      <c r="Q49" s="108">
        <f t="shared" si="7"/>
        <v>0</v>
      </c>
      <c r="R49" s="108">
        <f t="shared" si="8"/>
        <v>0</v>
      </c>
      <c r="S49" s="108">
        <f t="shared" si="9"/>
        <v>0</v>
      </c>
      <c r="T49" s="108">
        <f>IF(SUM(L$24:L48)&lt;V$10,IF(SUM(L$24:L49)&lt;V$10,0,(SUM(L$24:L49)-V$10)),L49)</f>
        <v>0</v>
      </c>
      <c r="U49" s="317"/>
      <c r="V49" s="108"/>
      <c r="W49" s="317"/>
      <c r="X49" s="108"/>
      <c r="Y49" s="109"/>
      <c r="Z49" s="80"/>
      <c r="AA49" s="108"/>
      <c r="AB49" s="108"/>
      <c r="AC49" s="108"/>
    </row>
    <row r="50" spans="1:29" ht="12.75" hidden="1" customHeight="1" x14ac:dyDescent="0.25">
      <c r="A50" s="316"/>
      <c r="B50" s="107" t="s">
        <v>248</v>
      </c>
      <c r="C50" s="107">
        <f>+C48</f>
        <v>2020</v>
      </c>
      <c r="D50" s="107">
        <v>27</v>
      </c>
      <c r="E50" s="107">
        <f t="shared" si="3"/>
        <v>1</v>
      </c>
      <c r="F50" s="107">
        <f t="shared" si="4"/>
        <v>1</v>
      </c>
      <c r="G50" s="317"/>
      <c r="H50" s="107"/>
      <c r="I50" s="317"/>
      <c r="J50" s="107"/>
      <c r="K50" s="108"/>
      <c r="L50" s="108"/>
      <c r="M50" s="108">
        <f>IF(SUM(M$24:M49)=K$22,0,IF(SUM(L$24:L50)&lt;$V$10,L50,K$22-SUM(L$24:L49)))</f>
        <v>0</v>
      </c>
      <c r="N50" s="108">
        <f t="shared" si="10"/>
        <v>0</v>
      </c>
      <c r="O50" s="108">
        <f t="shared" si="5"/>
        <v>0</v>
      </c>
      <c r="P50" s="108">
        <f t="shared" si="6"/>
        <v>0</v>
      </c>
      <c r="Q50" s="108">
        <f t="shared" si="7"/>
        <v>0</v>
      </c>
      <c r="R50" s="108">
        <f t="shared" si="8"/>
        <v>0</v>
      </c>
      <c r="S50" s="108">
        <f t="shared" si="9"/>
        <v>0</v>
      </c>
      <c r="T50" s="108">
        <f>IF(SUM(L$24:L49)&lt;V$10,IF(SUM(L$24:L50)&lt;V$10,0,(SUM(L$24:L50)-V$10)),L50)</f>
        <v>0</v>
      </c>
      <c r="U50" s="317"/>
      <c r="V50" s="108"/>
      <c r="W50" s="317"/>
      <c r="X50" s="108"/>
      <c r="Y50" s="109"/>
      <c r="Z50" s="80"/>
      <c r="AA50" s="108"/>
      <c r="AB50" s="108"/>
      <c r="AC50" s="108"/>
    </row>
    <row r="51" spans="1:29" ht="12.75" hidden="1" customHeight="1" x14ac:dyDescent="0.25">
      <c r="A51" s="316"/>
      <c r="B51" s="107" t="s">
        <v>249</v>
      </c>
      <c r="C51" s="107">
        <f>+C48</f>
        <v>2020</v>
      </c>
      <c r="D51" s="107">
        <v>28</v>
      </c>
      <c r="E51" s="107">
        <f t="shared" si="3"/>
        <v>1</v>
      </c>
      <c r="F51" s="107">
        <f t="shared" si="4"/>
        <v>1</v>
      </c>
      <c r="G51" s="317"/>
      <c r="H51" s="107"/>
      <c r="I51" s="317"/>
      <c r="J51" s="107"/>
      <c r="K51" s="108"/>
      <c r="L51" s="108"/>
      <c r="M51" s="108">
        <f>IF(SUM(M$24:M50)=K$22,0,IF(SUM(L$24:L51)&lt;$V$10,L51,K$22-SUM(L$24:L50)))</f>
        <v>0</v>
      </c>
      <c r="N51" s="108">
        <f t="shared" si="10"/>
        <v>0</v>
      </c>
      <c r="O51" s="108">
        <f t="shared" si="5"/>
        <v>0</v>
      </c>
      <c r="P51" s="108">
        <f t="shared" si="6"/>
        <v>0</v>
      </c>
      <c r="Q51" s="108">
        <f t="shared" si="7"/>
        <v>0</v>
      </c>
      <c r="R51" s="108">
        <f t="shared" si="8"/>
        <v>0</v>
      </c>
      <c r="S51" s="108">
        <f t="shared" si="9"/>
        <v>0</v>
      </c>
      <c r="T51" s="108">
        <f>IF(SUM(L$24:L50)&lt;V$10,IF(SUM(L$24:L51)&lt;V$10,0,(SUM(L$24:L51)-V$10)),L51)</f>
        <v>0</v>
      </c>
      <c r="U51" s="317"/>
      <c r="V51" s="108"/>
      <c r="W51" s="317"/>
      <c r="X51" s="108"/>
      <c r="Y51" s="109"/>
      <c r="Z51" s="80"/>
      <c r="AA51" s="108"/>
      <c r="AB51" s="108"/>
      <c r="AC51" s="108"/>
    </row>
    <row r="52" spans="1:29" ht="12.75" hidden="1" customHeight="1" x14ac:dyDescent="0.25">
      <c r="A52" s="316">
        <v>2021</v>
      </c>
      <c r="B52" s="107" t="s">
        <v>246</v>
      </c>
      <c r="C52" s="107">
        <f>+A52</f>
        <v>2021</v>
      </c>
      <c r="D52" s="107">
        <v>29</v>
      </c>
      <c r="E52" s="107">
        <f t="shared" si="3"/>
        <v>1</v>
      </c>
      <c r="F52" s="107">
        <f t="shared" si="4"/>
        <v>1</v>
      </c>
      <c r="G52" s="317"/>
      <c r="H52" s="108">
        <f>+G52*F52</f>
        <v>0</v>
      </c>
      <c r="I52" s="317"/>
      <c r="J52" s="108">
        <f>+I52*F52</f>
        <v>0</v>
      </c>
      <c r="K52" s="108"/>
      <c r="L52" s="108"/>
      <c r="M52" s="108">
        <f>IF(SUM(M$24:M51)=K$22,0,IF(SUM(L$24:L52)&lt;$V$10,L52,K$22-SUM(L$24:L51)))</f>
        <v>0</v>
      </c>
      <c r="N52" s="108">
        <f t="shared" si="10"/>
        <v>0</v>
      </c>
      <c r="O52" s="108">
        <f t="shared" si="5"/>
        <v>0</v>
      </c>
      <c r="P52" s="108">
        <f t="shared" si="6"/>
        <v>0</v>
      </c>
      <c r="Q52" s="108">
        <f t="shared" si="7"/>
        <v>0</v>
      </c>
      <c r="R52" s="108">
        <f t="shared" si="8"/>
        <v>0</v>
      </c>
      <c r="S52" s="108">
        <f t="shared" si="9"/>
        <v>0</v>
      </c>
      <c r="T52" s="108">
        <f>IF(SUM(L$24:L51)&lt;V$10,IF(SUM(L$24:L52)&lt;V$10,0,(SUM(L$24:L52)-V$10)),L52)</f>
        <v>0</v>
      </c>
      <c r="U52" s="317">
        <f>SUM(T52:T55)</f>
        <v>0</v>
      </c>
      <c r="V52" s="108">
        <f>+U52*F52</f>
        <v>0</v>
      </c>
      <c r="W52" s="317"/>
      <c r="X52" s="108">
        <f>+W52*F52</f>
        <v>0</v>
      </c>
      <c r="Y52" s="109"/>
      <c r="Z52" s="80"/>
      <c r="AA52" s="108"/>
      <c r="AB52" s="108"/>
      <c r="AC52" s="108"/>
    </row>
    <row r="53" spans="1:29" ht="12.75" hidden="1" customHeight="1" x14ac:dyDescent="0.25">
      <c r="A53" s="316"/>
      <c r="B53" s="107" t="s">
        <v>247</v>
      </c>
      <c r="C53" s="107">
        <f>+C52</f>
        <v>2021</v>
      </c>
      <c r="D53" s="107">
        <v>30</v>
      </c>
      <c r="E53" s="107">
        <f t="shared" si="3"/>
        <v>1</v>
      </c>
      <c r="F53" s="107">
        <f t="shared" si="4"/>
        <v>1</v>
      </c>
      <c r="G53" s="317"/>
      <c r="H53" s="107"/>
      <c r="I53" s="317"/>
      <c r="J53" s="107"/>
      <c r="K53" s="108"/>
      <c r="L53" s="108"/>
      <c r="M53" s="108">
        <f>IF(SUM(M$24:M52)=K$22,0,IF(SUM(L$24:L53)&lt;$V$10,L53,K$22-SUM(L$24:L52)))</f>
        <v>0</v>
      </c>
      <c r="N53" s="108">
        <f t="shared" si="10"/>
        <v>0</v>
      </c>
      <c r="O53" s="108">
        <f t="shared" si="5"/>
        <v>0</v>
      </c>
      <c r="P53" s="108">
        <f t="shared" si="6"/>
        <v>0</v>
      </c>
      <c r="Q53" s="108">
        <f t="shared" si="7"/>
        <v>0</v>
      </c>
      <c r="R53" s="108">
        <f t="shared" si="8"/>
        <v>0</v>
      </c>
      <c r="S53" s="108">
        <f t="shared" si="9"/>
        <v>0</v>
      </c>
      <c r="T53" s="108">
        <f>IF(SUM(L$24:L52)&lt;V$10,IF(SUM(L$24:L53)&lt;V$10,0,(SUM(L$24:L53)-V$10)),L53)</f>
        <v>0</v>
      </c>
      <c r="U53" s="317"/>
      <c r="V53" s="108"/>
      <c r="W53" s="317"/>
      <c r="X53" s="108"/>
      <c r="Y53" s="109"/>
      <c r="Z53" s="80"/>
      <c r="AA53" s="108"/>
      <c r="AB53" s="108"/>
      <c r="AC53" s="108"/>
    </row>
    <row r="54" spans="1:29" ht="12.75" hidden="1" customHeight="1" x14ac:dyDescent="0.25">
      <c r="A54" s="316"/>
      <c r="B54" s="107" t="s">
        <v>248</v>
      </c>
      <c r="C54" s="107">
        <f>+C52</f>
        <v>2021</v>
      </c>
      <c r="D54" s="107">
        <v>31</v>
      </c>
      <c r="E54" s="107">
        <f t="shared" si="3"/>
        <v>1</v>
      </c>
      <c r="F54" s="107">
        <f t="shared" si="4"/>
        <v>1</v>
      </c>
      <c r="G54" s="317"/>
      <c r="H54" s="107"/>
      <c r="I54" s="317"/>
      <c r="J54" s="107"/>
      <c r="K54" s="108"/>
      <c r="L54" s="108"/>
      <c r="M54" s="108">
        <f>IF(SUM(M$24:M53)=K$22,0,IF(SUM(L$24:L54)&lt;$V$10,L54,K$22-SUM(L$24:L53)))</f>
        <v>0</v>
      </c>
      <c r="N54" s="108">
        <f t="shared" si="10"/>
        <v>0</v>
      </c>
      <c r="O54" s="108">
        <f t="shared" si="5"/>
        <v>0</v>
      </c>
      <c r="P54" s="108">
        <f t="shared" si="6"/>
        <v>0</v>
      </c>
      <c r="Q54" s="108">
        <f t="shared" si="7"/>
        <v>0</v>
      </c>
      <c r="R54" s="108">
        <f t="shared" si="8"/>
        <v>0</v>
      </c>
      <c r="S54" s="108">
        <f t="shared" si="9"/>
        <v>0</v>
      </c>
      <c r="T54" s="108">
        <f>IF(SUM(L$24:L53)&lt;V$10,IF(SUM(L$24:L54)&lt;V$10,0,(SUM(L$24:L54)-V$10)),L54)</f>
        <v>0</v>
      </c>
      <c r="U54" s="317"/>
      <c r="V54" s="108"/>
      <c r="W54" s="317"/>
      <c r="X54" s="108"/>
      <c r="Y54" s="109"/>
      <c r="Z54" s="80"/>
      <c r="AA54" s="108"/>
      <c r="AB54" s="108"/>
      <c r="AC54" s="108"/>
    </row>
    <row r="55" spans="1:29" ht="12.75" hidden="1" customHeight="1" x14ac:dyDescent="0.25">
      <c r="A55" s="316"/>
      <c r="B55" s="107" t="s">
        <v>249</v>
      </c>
      <c r="C55" s="107">
        <f>+C52</f>
        <v>2021</v>
      </c>
      <c r="D55" s="107">
        <v>32</v>
      </c>
      <c r="E55" s="107">
        <f t="shared" si="3"/>
        <v>1</v>
      </c>
      <c r="F55" s="107">
        <f t="shared" si="4"/>
        <v>1</v>
      </c>
      <c r="G55" s="317"/>
      <c r="H55" s="107"/>
      <c r="I55" s="317"/>
      <c r="J55" s="107"/>
      <c r="K55" s="108"/>
      <c r="L55" s="108"/>
      <c r="M55" s="108">
        <f>IF(SUM(M$24:M54)=K$22,0,IF(SUM(L$24:L55)&lt;$V$10,L55,K$22-SUM(L$24:L54)))</f>
        <v>0</v>
      </c>
      <c r="N55" s="108">
        <f t="shared" si="10"/>
        <v>0</v>
      </c>
      <c r="O55" s="108">
        <f t="shared" si="5"/>
        <v>0</v>
      </c>
      <c r="P55" s="108">
        <f t="shared" si="6"/>
        <v>0</v>
      </c>
      <c r="Q55" s="108">
        <f t="shared" si="7"/>
        <v>0</v>
      </c>
      <c r="R55" s="108">
        <f t="shared" si="8"/>
        <v>0</v>
      </c>
      <c r="S55" s="108">
        <f t="shared" si="9"/>
        <v>0</v>
      </c>
      <c r="T55" s="108">
        <f>IF(SUM(L$24:L54)&lt;V$10,IF(SUM(L$24:L55)&lt;V$10,0,(SUM(L$24:L55)-V$10)),L55)</f>
        <v>0</v>
      </c>
      <c r="U55" s="317"/>
      <c r="V55" s="108"/>
      <c r="W55" s="317"/>
      <c r="X55" s="108"/>
      <c r="Y55" s="109"/>
      <c r="Z55" s="80"/>
      <c r="AA55" s="108"/>
      <c r="AB55" s="108"/>
      <c r="AC55" s="108"/>
    </row>
    <row r="56" spans="1:29" ht="12.75" hidden="1" customHeight="1" x14ac:dyDescent="0.25">
      <c r="A56" s="316">
        <v>2022</v>
      </c>
      <c r="B56" s="107" t="s">
        <v>246</v>
      </c>
      <c r="C56" s="107">
        <f>+A56</f>
        <v>2022</v>
      </c>
      <c r="D56" s="107">
        <v>33</v>
      </c>
      <c r="E56" s="107">
        <f t="shared" si="3"/>
        <v>1</v>
      </c>
      <c r="F56" s="107">
        <f t="shared" si="4"/>
        <v>1</v>
      </c>
      <c r="G56" s="317"/>
      <c r="H56" s="108">
        <f>+G56*F56</f>
        <v>0</v>
      </c>
      <c r="I56" s="317"/>
      <c r="J56" s="108">
        <f>+I56*F56</f>
        <v>0</v>
      </c>
      <c r="K56" s="108"/>
      <c r="L56" s="108"/>
      <c r="M56" s="108">
        <f>IF(SUM(M$24:M55)=K$22,0,IF(SUM(L$24:L56)&lt;$V$10,L56,K$22-SUM(L$24:L55)))</f>
        <v>0</v>
      </c>
      <c r="N56" s="108">
        <f t="shared" si="10"/>
        <v>0</v>
      </c>
      <c r="O56" s="108">
        <f t="shared" si="5"/>
        <v>0</v>
      </c>
      <c r="P56" s="108">
        <f t="shared" si="6"/>
        <v>0</v>
      </c>
      <c r="Q56" s="108">
        <f t="shared" si="7"/>
        <v>0</v>
      </c>
      <c r="R56" s="108">
        <f t="shared" si="8"/>
        <v>0</v>
      </c>
      <c r="S56" s="108">
        <f t="shared" si="9"/>
        <v>0</v>
      </c>
      <c r="T56" s="108">
        <f>IF(SUM(L$24:L55)&lt;V$10,IF(SUM(L$24:L56)&lt;V$10,0,(SUM(L$24:L56)-V$10)),L56)</f>
        <v>0</v>
      </c>
      <c r="U56" s="317">
        <f>SUM(T56:T59)</f>
        <v>0</v>
      </c>
      <c r="V56" s="108">
        <f>+U56*F56</f>
        <v>0</v>
      </c>
      <c r="W56" s="317"/>
      <c r="X56" s="108">
        <f>+W56*F56</f>
        <v>0</v>
      </c>
      <c r="Y56" s="109"/>
      <c r="Z56" s="80"/>
      <c r="AA56" s="108"/>
      <c r="AB56" s="108"/>
      <c r="AC56" s="108"/>
    </row>
    <row r="57" spans="1:29" ht="12.75" hidden="1" customHeight="1" x14ac:dyDescent="0.25">
      <c r="A57" s="316"/>
      <c r="B57" s="107" t="s">
        <v>247</v>
      </c>
      <c r="C57" s="107">
        <f>+C56</f>
        <v>2022</v>
      </c>
      <c r="D57" s="107">
        <v>34</v>
      </c>
      <c r="E57" s="107">
        <f t="shared" si="3"/>
        <v>1</v>
      </c>
      <c r="F57" s="107">
        <f t="shared" si="4"/>
        <v>1</v>
      </c>
      <c r="G57" s="317"/>
      <c r="H57" s="107"/>
      <c r="I57" s="317"/>
      <c r="J57" s="107"/>
      <c r="K57" s="108"/>
      <c r="L57" s="108"/>
      <c r="M57" s="108">
        <f>IF(SUM(M$24:M56)=K$22,0,IF(SUM(L$24:L57)&lt;$V$10,L57,K$22-SUM(L$24:L56)))</f>
        <v>0</v>
      </c>
      <c r="N57" s="108">
        <f t="shared" si="10"/>
        <v>0</v>
      </c>
      <c r="O57" s="108">
        <f t="shared" si="5"/>
        <v>0</v>
      </c>
      <c r="P57" s="108">
        <f t="shared" si="6"/>
        <v>0</v>
      </c>
      <c r="Q57" s="108">
        <f t="shared" si="7"/>
        <v>0</v>
      </c>
      <c r="R57" s="108">
        <f t="shared" si="8"/>
        <v>0</v>
      </c>
      <c r="S57" s="108">
        <f t="shared" si="9"/>
        <v>0</v>
      </c>
      <c r="T57" s="108">
        <f>IF(SUM(L$24:L56)&lt;V$10,IF(SUM(L$24:L57)&lt;V$10,0,(SUM(L$24:L57)-V$10)),L57)</f>
        <v>0</v>
      </c>
      <c r="U57" s="317"/>
      <c r="V57" s="108"/>
      <c r="W57" s="317"/>
      <c r="X57" s="108"/>
      <c r="Y57" s="109"/>
      <c r="Z57" s="80"/>
      <c r="AA57" s="108"/>
      <c r="AB57" s="108"/>
      <c r="AC57" s="108"/>
    </row>
    <row r="58" spans="1:29" ht="12.75" hidden="1" customHeight="1" x14ac:dyDescent="0.25">
      <c r="A58" s="316"/>
      <c r="B58" s="107" t="s">
        <v>248</v>
      </c>
      <c r="C58" s="107">
        <f>+C56</f>
        <v>2022</v>
      </c>
      <c r="D58" s="107">
        <v>35</v>
      </c>
      <c r="E58" s="107">
        <f t="shared" si="3"/>
        <v>1</v>
      </c>
      <c r="F58" s="107">
        <f t="shared" si="4"/>
        <v>1</v>
      </c>
      <c r="G58" s="317"/>
      <c r="H58" s="107"/>
      <c r="I58" s="317"/>
      <c r="J58" s="107"/>
      <c r="K58" s="108"/>
      <c r="L58" s="108"/>
      <c r="M58" s="108">
        <f>IF(SUM(M$24:M57)=K$22,0,IF(SUM(L$24:L58)&lt;$V$10,L58,K$22-SUM(L$24:L57)))</f>
        <v>0</v>
      </c>
      <c r="N58" s="108">
        <f t="shared" si="10"/>
        <v>0</v>
      </c>
      <c r="O58" s="108">
        <f t="shared" si="5"/>
        <v>0</v>
      </c>
      <c r="P58" s="108">
        <f t="shared" si="6"/>
        <v>0</v>
      </c>
      <c r="Q58" s="108">
        <f t="shared" si="7"/>
        <v>0</v>
      </c>
      <c r="R58" s="108">
        <f t="shared" si="8"/>
        <v>0</v>
      </c>
      <c r="S58" s="108">
        <f t="shared" si="9"/>
        <v>0</v>
      </c>
      <c r="T58" s="108">
        <f>IF(SUM(L$24:L57)&lt;V$10,IF(SUM(L$24:L58)&lt;V$10,0,(SUM(L$24:L58)-V$10)),L58)</f>
        <v>0</v>
      </c>
      <c r="U58" s="317"/>
      <c r="V58" s="108"/>
      <c r="W58" s="317"/>
      <c r="X58" s="108"/>
      <c r="Y58" s="109"/>
      <c r="Z58" s="80"/>
      <c r="AA58" s="108"/>
      <c r="AB58" s="108"/>
      <c r="AC58" s="108"/>
    </row>
    <row r="59" spans="1:29" ht="12.75" hidden="1" customHeight="1" x14ac:dyDescent="0.25">
      <c r="A59" s="316"/>
      <c r="B59" s="107" t="s">
        <v>249</v>
      </c>
      <c r="C59" s="107">
        <f>+C56</f>
        <v>2022</v>
      </c>
      <c r="D59" s="107">
        <v>36</v>
      </c>
      <c r="E59" s="107">
        <f t="shared" si="3"/>
        <v>1</v>
      </c>
      <c r="F59" s="107">
        <f t="shared" si="4"/>
        <v>1</v>
      </c>
      <c r="G59" s="317"/>
      <c r="H59" s="107"/>
      <c r="I59" s="317"/>
      <c r="J59" s="107"/>
      <c r="K59" s="108"/>
      <c r="L59" s="108"/>
      <c r="M59" s="108">
        <f>IF(SUM(M$24:M58)=K$22,0,IF(SUM(L$24:L59)&lt;$V$10,L59,K$22-SUM(L$24:L58)))</f>
        <v>0</v>
      </c>
      <c r="N59" s="108">
        <f t="shared" si="10"/>
        <v>0</v>
      </c>
      <c r="O59" s="108">
        <f t="shared" si="5"/>
        <v>0</v>
      </c>
      <c r="P59" s="108">
        <f t="shared" si="6"/>
        <v>0</v>
      </c>
      <c r="Q59" s="108">
        <f t="shared" si="7"/>
        <v>0</v>
      </c>
      <c r="R59" s="108">
        <f t="shared" si="8"/>
        <v>0</v>
      </c>
      <c r="S59" s="108">
        <f t="shared" si="9"/>
        <v>0</v>
      </c>
      <c r="T59" s="108">
        <f>IF(SUM(L$24:L58)&lt;V$10,IF(SUM(L$24:L59)&lt;V$10,0,(SUM(L$24:L59)-V$10)),L59)</f>
        <v>0</v>
      </c>
      <c r="U59" s="317"/>
      <c r="V59" s="108"/>
      <c r="W59" s="317"/>
      <c r="X59" s="108"/>
      <c r="Y59" s="109"/>
      <c r="Z59" s="80"/>
      <c r="AA59" s="108"/>
      <c r="AB59" s="108"/>
      <c r="AC59" s="108"/>
    </row>
    <row r="60" spans="1:29" ht="12.75" hidden="1" customHeight="1" x14ac:dyDescent="0.25">
      <c r="A60" s="316">
        <v>2023</v>
      </c>
      <c r="B60" s="107" t="s">
        <v>246</v>
      </c>
      <c r="C60" s="107">
        <f>+A60</f>
        <v>2023</v>
      </c>
      <c r="D60" s="107">
        <v>37</v>
      </c>
      <c r="E60" s="107">
        <f t="shared" si="3"/>
        <v>1</v>
      </c>
      <c r="F60" s="107">
        <f t="shared" si="4"/>
        <v>1</v>
      </c>
      <c r="G60" s="317"/>
      <c r="H60" s="108">
        <f>+G60*F60</f>
        <v>0</v>
      </c>
      <c r="I60" s="317"/>
      <c r="J60" s="108">
        <f>+I60*F60</f>
        <v>0</v>
      </c>
      <c r="K60" s="108"/>
      <c r="L60" s="108"/>
      <c r="M60" s="108">
        <f>IF(SUM(M$24:M59)=K$22,0,IF(SUM(L$24:L60)&lt;$V$10,L60,K$22-SUM(L$24:L59)))</f>
        <v>0</v>
      </c>
      <c r="N60" s="108">
        <f t="shared" si="10"/>
        <v>0</v>
      </c>
      <c r="O60" s="108">
        <f t="shared" si="5"/>
        <v>0</v>
      </c>
      <c r="P60" s="108">
        <f t="shared" si="6"/>
        <v>0</v>
      </c>
      <c r="Q60" s="108">
        <f t="shared" si="7"/>
        <v>0</v>
      </c>
      <c r="R60" s="108">
        <f t="shared" si="8"/>
        <v>0</v>
      </c>
      <c r="S60" s="108">
        <f t="shared" si="9"/>
        <v>0</v>
      </c>
      <c r="T60" s="108">
        <f>IF(SUM(L$24:L59)&lt;V$10,IF(SUM(L$24:L60)&lt;V$10,0,(SUM(L$24:L60)-V$10)),L60)</f>
        <v>0</v>
      </c>
      <c r="U60" s="317">
        <f>SUM(T60:T63)</f>
        <v>0</v>
      </c>
      <c r="V60" s="108">
        <f>+U60*F60</f>
        <v>0</v>
      </c>
      <c r="W60" s="317"/>
      <c r="X60" s="108">
        <f>+W60*F60</f>
        <v>0</v>
      </c>
      <c r="Y60" s="109"/>
      <c r="Z60" s="80"/>
      <c r="AA60" s="108"/>
      <c r="AB60" s="108"/>
      <c r="AC60" s="108"/>
    </row>
    <row r="61" spans="1:29" ht="12.75" hidden="1" customHeight="1" x14ac:dyDescent="0.25">
      <c r="A61" s="316"/>
      <c r="B61" s="107" t="s">
        <v>247</v>
      </c>
      <c r="C61" s="107">
        <f>+C60</f>
        <v>2023</v>
      </c>
      <c r="D61" s="107">
        <v>38</v>
      </c>
      <c r="E61" s="107">
        <f t="shared" si="3"/>
        <v>1</v>
      </c>
      <c r="F61" s="107">
        <f t="shared" si="4"/>
        <v>1</v>
      </c>
      <c r="G61" s="317"/>
      <c r="H61" s="107"/>
      <c r="I61" s="317"/>
      <c r="J61" s="107"/>
      <c r="K61" s="108"/>
      <c r="L61" s="108"/>
      <c r="M61" s="108">
        <f>IF(SUM(M$24:M60)=K$22,0,IF(SUM(L$24:L61)&lt;$V$10,L61,K$22-SUM(L$24:L60)))</f>
        <v>0</v>
      </c>
      <c r="N61" s="108">
        <f t="shared" si="10"/>
        <v>0</v>
      </c>
      <c r="O61" s="108">
        <f t="shared" si="5"/>
        <v>0</v>
      </c>
      <c r="P61" s="108">
        <f t="shared" si="6"/>
        <v>0</v>
      </c>
      <c r="Q61" s="108">
        <f t="shared" si="7"/>
        <v>0</v>
      </c>
      <c r="R61" s="108">
        <f t="shared" si="8"/>
        <v>0</v>
      </c>
      <c r="S61" s="108">
        <f t="shared" si="9"/>
        <v>0</v>
      </c>
      <c r="T61" s="108">
        <f>IF(SUM(L$24:L60)&lt;V$10,IF(SUM(L$24:L61)&lt;V$10,0,(SUM(L$24:L61)-V$10)),L61)</f>
        <v>0</v>
      </c>
      <c r="U61" s="317"/>
      <c r="V61" s="108"/>
      <c r="W61" s="317"/>
      <c r="X61" s="108"/>
      <c r="Y61" s="109"/>
      <c r="Z61" s="80"/>
      <c r="AA61" s="108"/>
      <c r="AB61" s="108"/>
      <c r="AC61" s="108"/>
    </row>
    <row r="62" spans="1:29" ht="12.75" hidden="1" customHeight="1" x14ac:dyDescent="0.25">
      <c r="A62" s="316"/>
      <c r="B62" s="107" t="s">
        <v>248</v>
      </c>
      <c r="C62" s="107">
        <f>+C60</f>
        <v>2023</v>
      </c>
      <c r="D62" s="107">
        <v>39</v>
      </c>
      <c r="E62" s="107">
        <f t="shared" si="3"/>
        <v>1</v>
      </c>
      <c r="F62" s="107">
        <f t="shared" si="4"/>
        <v>1</v>
      </c>
      <c r="G62" s="317"/>
      <c r="H62" s="107"/>
      <c r="I62" s="317"/>
      <c r="J62" s="107"/>
      <c r="K62" s="108"/>
      <c r="L62" s="108"/>
      <c r="M62" s="108">
        <f>IF(SUM(M$24:M61)=K$22,0,IF(SUM(L$24:L62)&lt;$V$10,L62,K$22-SUM(L$24:L61)))</f>
        <v>0</v>
      </c>
      <c r="N62" s="108">
        <f t="shared" si="10"/>
        <v>0</v>
      </c>
      <c r="O62" s="108">
        <f t="shared" si="5"/>
        <v>0</v>
      </c>
      <c r="P62" s="108">
        <f t="shared" si="6"/>
        <v>0</v>
      </c>
      <c r="Q62" s="108">
        <f t="shared" si="7"/>
        <v>0</v>
      </c>
      <c r="R62" s="108">
        <f t="shared" si="8"/>
        <v>0</v>
      </c>
      <c r="S62" s="108">
        <f t="shared" si="9"/>
        <v>0</v>
      </c>
      <c r="T62" s="108">
        <f>IF(SUM(L$24:L61)&lt;V$10,IF(SUM(L$24:L62)&lt;V$10,0,(SUM(L$24:L62)-V$10)),L62)</f>
        <v>0</v>
      </c>
      <c r="U62" s="317"/>
      <c r="V62" s="108"/>
      <c r="W62" s="317"/>
      <c r="X62" s="108"/>
      <c r="Y62" s="109"/>
      <c r="Z62" s="80"/>
      <c r="AA62" s="108"/>
      <c r="AB62" s="108"/>
      <c r="AC62" s="108"/>
    </row>
    <row r="63" spans="1:29" ht="12.75" hidden="1" customHeight="1" x14ac:dyDescent="0.25">
      <c r="A63" s="316"/>
      <c r="B63" s="107" t="s">
        <v>249</v>
      </c>
      <c r="C63" s="107">
        <f>+C60</f>
        <v>2023</v>
      </c>
      <c r="D63" s="107">
        <v>40</v>
      </c>
      <c r="E63" s="107">
        <f t="shared" si="3"/>
        <v>1</v>
      </c>
      <c r="F63" s="107">
        <f t="shared" si="4"/>
        <v>1</v>
      </c>
      <c r="G63" s="317"/>
      <c r="H63" s="107"/>
      <c r="I63" s="317"/>
      <c r="J63" s="107"/>
      <c r="K63" s="108"/>
      <c r="L63" s="108"/>
      <c r="M63" s="108">
        <f>IF(SUM(M$24:M62)=K$22,0,IF(SUM(L$24:L63)&lt;$V$10,L63,K$22-SUM(L$24:L62)))</f>
        <v>0</v>
      </c>
      <c r="N63" s="108">
        <f t="shared" si="10"/>
        <v>0</v>
      </c>
      <c r="O63" s="108">
        <f t="shared" si="5"/>
        <v>0</v>
      </c>
      <c r="P63" s="108">
        <f t="shared" si="6"/>
        <v>0</v>
      </c>
      <c r="Q63" s="108">
        <f t="shared" si="7"/>
        <v>0</v>
      </c>
      <c r="R63" s="108">
        <f t="shared" si="8"/>
        <v>0</v>
      </c>
      <c r="S63" s="108">
        <f t="shared" si="9"/>
        <v>0</v>
      </c>
      <c r="T63" s="108">
        <f>IF(SUM(L$24:L62)&lt;V$10,IF(SUM(L$24:L63)&lt;V$10,0,(SUM(L$24:L63)-V$10)),L63)</f>
        <v>0</v>
      </c>
      <c r="U63" s="317"/>
      <c r="V63" s="108"/>
      <c r="W63" s="317"/>
      <c r="X63" s="108"/>
      <c r="Y63" s="109"/>
      <c r="Z63" s="80"/>
      <c r="AA63" s="108"/>
      <c r="AB63" s="108"/>
      <c r="AC63" s="108"/>
    </row>
    <row r="64" spans="1:29" x14ac:dyDescent="0.25">
      <c r="A64" s="316">
        <v>2024</v>
      </c>
      <c r="B64" s="107" t="s">
        <v>246</v>
      </c>
      <c r="C64" s="107">
        <f>+A64</f>
        <v>2024</v>
      </c>
      <c r="D64" s="107">
        <v>41</v>
      </c>
      <c r="E64" s="107">
        <f t="shared" si="3"/>
        <v>1</v>
      </c>
      <c r="F64" s="107">
        <f t="shared" si="4"/>
        <v>1</v>
      </c>
      <c r="G64" s="317"/>
      <c r="H64" s="108">
        <f>+G64*F64</f>
        <v>0</v>
      </c>
      <c r="I64" s="317"/>
      <c r="J64" s="108">
        <f>+I64*F64</f>
        <v>0</v>
      </c>
      <c r="K64" s="110"/>
      <c r="L64" s="110"/>
      <c r="M64" s="108">
        <f>IF(SUM(M$24:M63)=K$22,0,IF(SUM(L$24:L64)&lt;$V$10,L64,K$22-SUM(L$24:L63)))</f>
        <v>0</v>
      </c>
      <c r="N64" s="108">
        <f t="shared" si="10"/>
        <v>0</v>
      </c>
      <c r="O64" s="108">
        <f t="shared" si="5"/>
        <v>0</v>
      </c>
      <c r="P64" s="108">
        <f t="shared" si="6"/>
        <v>0</v>
      </c>
      <c r="Q64" s="108">
        <f t="shared" si="7"/>
        <v>0</v>
      </c>
      <c r="R64" s="108">
        <f t="shared" si="8"/>
        <v>0</v>
      </c>
      <c r="S64" s="108">
        <f t="shared" si="9"/>
        <v>0</v>
      </c>
      <c r="T64" s="108">
        <f>IF(SUM(L$24:L63)&lt;V$10,IF(SUM(L$24:L64)&lt;V$10,0,(SUM(L$24:L64)-V$10)),L64)</f>
        <v>0</v>
      </c>
      <c r="U64" s="317">
        <f>SUM(T64:T67)</f>
        <v>0</v>
      </c>
      <c r="V64" s="108">
        <f>+U64*F64</f>
        <v>0</v>
      </c>
      <c r="W64" s="321"/>
      <c r="X64" s="108">
        <f>+W64*F64</f>
        <v>0</v>
      </c>
      <c r="Y64" s="109"/>
      <c r="Z64" s="302" t="s">
        <v>380</v>
      </c>
      <c r="AA64" s="262">
        <f>EE.1!F19</f>
        <v>0</v>
      </c>
      <c r="AB64" s="262">
        <f>EE.1!F40</f>
        <v>0</v>
      </c>
      <c r="AC64" s="262">
        <f>EE.1!F41</f>
        <v>0</v>
      </c>
    </row>
    <row r="65" spans="1:40" x14ac:dyDescent="0.25">
      <c r="A65" s="316"/>
      <c r="B65" s="107" t="s">
        <v>247</v>
      </c>
      <c r="C65" s="107">
        <f>+C64</f>
        <v>2024</v>
      </c>
      <c r="D65" s="107">
        <v>42</v>
      </c>
      <c r="E65" s="107">
        <f t="shared" si="3"/>
        <v>1</v>
      </c>
      <c r="F65" s="107">
        <f t="shared" si="4"/>
        <v>1</v>
      </c>
      <c r="G65" s="317"/>
      <c r="H65" s="107"/>
      <c r="I65" s="317"/>
      <c r="J65" s="107"/>
      <c r="K65" s="110"/>
      <c r="L65" s="110"/>
      <c r="M65" s="108">
        <f>IF(SUM(M$24:M64)=K$22,0,IF(SUM(L$24:L65)&lt;$V$10,L65,K$22-SUM(L$24:L64)))</f>
        <v>0</v>
      </c>
      <c r="N65" s="108">
        <f t="shared" si="10"/>
        <v>0</v>
      </c>
      <c r="O65" s="108">
        <f t="shared" si="5"/>
        <v>0</v>
      </c>
      <c r="P65" s="108">
        <f t="shared" si="6"/>
        <v>0</v>
      </c>
      <c r="Q65" s="108">
        <f t="shared" si="7"/>
        <v>0</v>
      </c>
      <c r="R65" s="108">
        <f t="shared" si="8"/>
        <v>0</v>
      </c>
      <c r="S65" s="108">
        <f t="shared" si="9"/>
        <v>0</v>
      </c>
      <c r="T65" s="108">
        <f>IF(SUM(L$24:L64)&lt;V$10,IF(SUM(L$24:L65)&lt;V$10,0,(SUM(L$24:L65)-V$10)),L65)</f>
        <v>0</v>
      </c>
      <c r="U65" s="317"/>
      <c r="V65" s="108"/>
      <c r="W65" s="322"/>
      <c r="X65" s="108"/>
      <c r="Y65" s="109"/>
      <c r="Z65" s="261" t="s">
        <v>381</v>
      </c>
      <c r="AA65" s="303">
        <f>EE.2!F19</f>
        <v>0</v>
      </c>
      <c r="AB65" s="303">
        <f>EE.2!F40</f>
        <v>0</v>
      </c>
      <c r="AC65" s="303">
        <f>EE.2!F41</f>
        <v>0</v>
      </c>
    </row>
    <row r="66" spans="1:40" ht="12.75" customHeight="1" x14ac:dyDescent="0.25">
      <c r="A66" s="316"/>
      <c r="B66" s="107" t="s">
        <v>248</v>
      </c>
      <c r="C66" s="107">
        <f>+C64</f>
        <v>2024</v>
      </c>
      <c r="D66" s="107">
        <v>43</v>
      </c>
      <c r="E66" s="107">
        <f t="shared" si="3"/>
        <v>0.98357430903904797</v>
      </c>
      <c r="F66" s="107">
        <f t="shared" si="4"/>
        <v>1</v>
      </c>
      <c r="G66" s="317"/>
      <c r="H66" s="107"/>
      <c r="I66" s="317"/>
      <c r="J66" s="107"/>
      <c r="K66" s="110"/>
      <c r="L66" s="110"/>
      <c r="M66" s="108">
        <f>IF(SUM(M$24:M65)=K$22,0,IF(SUM(L$24:L66)&lt;$V$10,L66,K$22-SUM(L$24:L65)))</f>
        <v>0</v>
      </c>
      <c r="N66" s="108">
        <f t="shared" si="10"/>
        <v>0</v>
      </c>
      <c r="O66" s="108">
        <f t="shared" si="5"/>
        <v>0</v>
      </c>
      <c r="P66" s="108">
        <f t="shared" si="6"/>
        <v>0</v>
      </c>
      <c r="Q66" s="108">
        <f t="shared" si="7"/>
        <v>0</v>
      </c>
      <c r="R66" s="108">
        <f t="shared" si="8"/>
        <v>0</v>
      </c>
      <c r="S66" s="108">
        <f t="shared" si="9"/>
        <v>0</v>
      </c>
      <c r="T66" s="108">
        <f>IF(SUM(L$24:L65)&lt;V$10,IF(SUM(L$24:L66)&lt;V$10,0,(SUM(L$24:L66)-V$10)),L66)</f>
        <v>0</v>
      </c>
      <c r="U66" s="317"/>
      <c r="V66" s="108"/>
      <c r="W66" s="322"/>
      <c r="X66" s="108"/>
      <c r="Y66" s="109"/>
      <c r="Z66" s="261" t="s">
        <v>382</v>
      </c>
      <c r="AA66" s="303">
        <f>EE.3!F19</f>
        <v>0</v>
      </c>
      <c r="AB66" s="303">
        <f>EE.3!F40</f>
        <v>0</v>
      </c>
      <c r="AC66" s="303">
        <f>EE.3!F41</f>
        <v>0</v>
      </c>
      <c r="AL66" s="319"/>
      <c r="AM66" s="319"/>
      <c r="AN66" s="320"/>
    </row>
    <row r="67" spans="1:40" x14ac:dyDescent="0.25">
      <c r="A67" s="316"/>
      <c r="B67" s="107" t="s">
        <v>249</v>
      </c>
      <c r="C67" s="107">
        <f>+C64</f>
        <v>2024</v>
      </c>
      <c r="D67" s="107">
        <v>44</v>
      </c>
      <c r="E67" s="107">
        <f t="shared" si="3"/>
        <v>0.96741842140164069</v>
      </c>
      <c r="F67" s="107">
        <f t="shared" si="4"/>
        <v>1</v>
      </c>
      <c r="G67" s="317"/>
      <c r="H67" s="107"/>
      <c r="I67" s="317"/>
      <c r="J67" s="107"/>
      <c r="K67" s="110"/>
      <c r="L67" s="110"/>
      <c r="M67" s="108">
        <f>IF(SUM(M$24:M66)=K$22,0,IF(SUM(L$24:L67)&lt;$V$10,L67,K$22-SUM(L$24:L66)))</f>
        <v>0</v>
      </c>
      <c r="N67" s="108">
        <f t="shared" si="10"/>
        <v>0</v>
      </c>
      <c r="O67" s="108">
        <f t="shared" si="5"/>
        <v>0</v>
      </c>
      <c r="P67" s="108">
        <f t="shared" si="6"/>
        <v>0</v>
      </c>
      <c r="Q67" s="108">
        <f t="shared" si="7"/>
        <v>0</v>
      </c>
      <c r="R67" s="108">
        <f t="shared" si="8"/>
        <v>0</v>
      </c>
      <c r="S67" s="108">
        <f t="shared" si="9"/>
        <v>0</v>
      </c>
      <c r="T67" s="108">
        <f>IF(SUM(L$24:L66)&lt;V$10,IF(SUM(L$24:L67)&lt;V$10,0,(SUM(L$24:L67)-V$10)),L67)</f>
        <v>0</v>
      </c>
      <c r="U67" s="317"/>
      <c r="V67" s="108"/>
      <c r="W67" s="323"/>
      <c r="X67" s="108"/>
      <c r="Y67" s="109"/>
      <c r="Z67" s="156" t="s">
        <v>289</v>
      </c>
      <c r="AA67" s="108">
        <f>OZE!N15</f>
        <v>0</v>
      </c>
      <c r="AB67" s="108">
        <f>OZE!F37</f>
        <v>0</v>
      </c>
      <c r="AC67" s="260">
        <f>OZE!F38</f>
        <v>0</v>
      </c>
      <c r="AL67" s="101"/>
      <c r="AM67" s="101"/>
      <c r="AN67" s="320"/>
    </row>
    <row r="68" spans="1:40" ht="12.75" customHeight="1" x14ac:dyDescent="0.25">
      <c r="A68" s="316">
        <v>2025</v>
      </c>
      <c r="B68" s="107" t="s">
        <v>246</v>
      </c>
      <c r="C68" s="107">
        <f>+A68</f>
        <v>2025</v>
      </c>
      <c r="D68" s="107">
        <v>45</v>
      </c>
      <c r="E68" s="107">
        <f t="shared" si="3"/>
        <v>0.95152790538176524</v>
      </c>
      <c r="F68" s="107">
        <f t="shared" si="4"/>
        <v>0.9373828271466067</v>
      </c>
      <c r="G68" s="317"/>
      <c r="H68" s="108">
        <f>+G68*F68</f>
        <v>0</v>
      </c>
      <c r="I68" s="317"/>
      <c r="J68" s="108">
        <f>+I68*F68</f>
        <v>0</v>
      </c>
      <c r="K68" s="110"/>
      <c r="L68" s="110"/>
      <c r="M68" s="108">
        <f>IF(SUM(M$24:M67)=K$22,0,IF(SUM(L$24:L68)&lt;$V$10,L68,K$22-SUM(L$24:L67)))</f>
        <v>0</v>
      </c>
      <c r="N68" s="108">
        <f t="shared" si="10"/>
        <v>0</v>
      </c>
      <c r="O68" s="108">
        <f t="shared" si="5"/>
        <v>0</v>
      </c>
      <c r="P68" s="108">
        <f t="shared" si="6"/>
        <v>0</v>
      </c>
      <c r="Q68" s="108">
        <f t="shared" si="7"/>
        <v>0</v>
      </c>
      <c r="R68" s="108">
        <f t="shared" si="8"/>
        <v>0</v>
      </c>
      <c r="S68" s="108">
        <f t="shared" si="9"/>
        <v>0</v>
      </c>
      <c r="T68" s="108">
        <f>IF(SUM(L$24:L67)&lt;V$10,IF(SUM(L$24:L68)&lt;V$10,0,(SUM(L$24:L68)-V$10)),L68)</f>
        <v>0</v>
      </c>
      <c r="U68" s="317">
        <f>SUM(T68:T71)</f>
        <v>0</v>
      </c>
      <c r="V68" s="108">
        <f>+U68*F68</f>
        <v>0</v>
      </c>
      <c r="W68" s="317"/>
      <c r="X68" s="108">
        <f>+W68*F68</f>
        <v>0</v>
      </c>
      <c r="Y68" s="109"/>
      <c r="Z68" s="80" t="s">
        <v>280</v>
      </c>
      <c r="AA68" s="108">
        <f>'de minimis'!G15</f>
        <v>0</v>
      </c>
      <c r="AB68" s="108">
        <f>'de minimis'!G36</f>
        <v>0</v>
      </c>
      <c r="AC68" s="108">
        <f>'de minimis'!G37</f>
        <v>0</v>
      </c>
      <c r="AE68" s="190"/>
      <c r="AF68" s="190"/>
      <c r="AI68" s="188"/>
      <c r="AJ68" s="188"/>
      <c r="AK68" s="188"/>
      <c r="AL68" s="319"/>
      <c r="AM68" s="319"/>
      <c r="AN68" s="319"/>
    </row>
    <row r="69" spans="1:40" x14ac:dyDescent="0.25">
      <c r="A69" s="316"/>
      <c r="B69" s="107" t="s">
        <v>247</v>
      </c>
      <c r="C69" s="107">
        <f>+C68</f>
        <v>2025</v>
      </c>
      <c r="D69" s="107">
        <v>46</v>
      </c>
      <c r="E69" s="107">
        <f t="shared" si="3"/>
        <v>0.9358984020672424</v>
      </c>
      <c r="F69" s="107">
        <f t="shared" si="4"/>
        <v>0.9373828271466067</v>
      </c>
      <c r="G69" s="317"/>
      <c r="H69" s="107"/>
      <c r="I69" s="317"/>
      <c r="J69" s="107"/>
      <c r="K69" s="110"/>
      <c r="L69" s="110"/>
      <c r="M69" s="108">
        <f>IF(SUM(M$24:M68)=K$22,0,IF(SUM(L$24:L69)&lt;$V$10,L69,K$22-SUM(L$24:L68)))</f>
        <v>0</v>
      </c>
      <c r="N69" s="108">
        <f t="shared" si="10"/>
        <v>0</v>
      </c>
      <c r="O69" s="108">
        <f t="shared" si="5"/>
        <v>0</v>
      </c>
      <c r="P69" s="108">
        <f t="shared" si="6"/>
        <v>0</v>
      </c>
      <c r="Q69" s="108">
        <f t="shared" si="7"/>
        <v>0</v>
      </c>
      <c r="R69" s="108">
        <f t="shared" si="8"/>
        <v>0</v>
      </c>
      <c r="S69" s="108">
        <f t="shared" si="9"/>
        <v>0</v>
      </c>
      <c r="T69" s="108">
        <f>IF(SUM(L$24:L68)&lt;V$10,IF(SUM(L$24:L69)&lt;V$10,0,(SUM(L$24:L69)-V$10)),L69)</f>
        <v>0</v>
      </c>
      <c r="U69" s="317"/>
      <c r="V69" s="108"/>
      <c r="W69" s="317"/>
      <c r="X69" s="108"/>
      <c r="Y69" s="109"/>
      <c r="Z69" s="331" t="s">
        <v>292</v>
      </c>
      <c r="AA69" s="325">
        <f>SUM(AA71:AA90)</f>
        <v>0</v>
      </c>
      <c r="AB69" s="325">
        <f>SUM(AB71:AB90)</f>
        <v>0</v>
      </c>
      <c r="AC69" s="325">
        <f>SUM(AC71:AC90)</f>
        <v>0</v>
      </c>
      <c r="AE69" s="190"/>
      <c r="AF69" s="190"/>
      <c r="AI69" s="188"/>
      <c r="AJ69" s="188"/>
      <c r="AK69" s="188"/>
      <c r="AL69" s="319"/>
      <c r="AM69" s="319"/>
      <c r="AN69" s="319"/>
    </row>
    <row r="70" spans="1:40" x14ac:dyDescent="0.25">
      <c r="A70" s="316"/>
      <c r="B70" s="107" t="s">
        <v>248</v>
      </c>
      <c r="C70" s="107">
        <f>+C68</f>
        <v>2025</v>
      </c>
      <c r="D70" s="107">
        <v>47</v>
      </c>
      <c r="E70" s="107">
        <f t="shared" si="3"/>
        <v>0.92052562414403694</v>
      </c>
      <c r="F70" s="107">
        <f t="shared" si="4"/>
        <v>0.9373828271466067</v>
      </c>
      <c r="G70" s="317"/>
      <c r="H70" s="107"/>
      <c r="I70" s="317"/>
      <c r="J70" s="107"/>
      <c r="K70" s="110"/>
      <c r="L70" s="110"/>
      <c r="M70" s="108">
        <f>IF(SUM(M$24:M69)=K$22,0,IF(SUM(L$24:L70)&lt;$V$10,L70,K$22-SUM(L$24:L69)))</f>
        <v>0</v>
      </c>
      <c r="N70" s="108">
        <f t="shared" si="10"/>
        <v>0</v>
      </c>
      <c r="O70" s="108">
        <f t="shared" si="5"/>
        <v>0</v>
      </c>
      <c r="P70" s="108">
        <f t="shared" si="6"/>
        <v>0</v>
      </c>
      <c r="Q70" s="108">
        <f t="shared" si="7"/>
        <v>0</v>
      </c>
      <c r="R70" s="108">
        <f t="shared" si="8"/>
        <v>0</v>
      </c>
      <c r="S70" s="108">
        <f t="shared" si="9"/>
        <v>0</v>
      </c>
      <c r="T70" s="108">
        <f>IF(SUM(L$24:L69)&lt;V$10,IF(SUM(L$24:L70)&lt;V$10,0,(SUM(L$24:L70)-V$10)),L70)</f>
        <v>0</v>
      </c>
      <c r="U70" s="317"/>
      <c r="V70" s="108"/>
      <c r="W70" s="317"/>
      <c r="X70" s="108"/>
      <c r="Y70" s="109"/>
      <c r="Z70" s="331"/>
      <c r="AA70" s="326"/>
      <c r="AB70" s="326"/>
      <c r="AC70" s="326"/>
    </row>
    <row r="71" spans="1:40" x14ac:dyDescent="0.25">
      <c r="A71" s="316"/>
      <c r="B71" s="107" t="s">
        <v>249</v>
      </c>
      <c r="C71" s="107">
        <f>+C68</f>
        <v>2025</v>
      </c>
      <c r="D71" s="107">
        <v>48</v>
      </c>
      <c r="E71" s="107">
        <f t="shared" si="3"/>
        <v>0.90540535472020967</v>
      </c>
      <c r="F71" s="107">
        <f t="shared" si="4"/>
        <v>0.9373828271466067</v>
      </c>
      <c r="G71" s="317"/>
      <c r="H71" s="107"/>
      <c r="I71" s="317"/>
      <c r="J71" s="107"/>
      <c r="K71" s="110"/>
      <c r="L71" s="110"/>
      <c r="M71" s="108">
        <f>IF(SUM(M$24:M70)=K$22,0,IF(SUM(L$24:L71)&lt;$V$10,L71,K$22-SUM(L$24:L70)))</f>
        <v>0</v>
      </c>
      <c r="N71" s="108">
        <f t="shared" si="10"/>
        <v>0</v>
      </c>
      <c r="O71" s="108">
        <f t="shared" si="5"/>
        <v>0</v>
      </c>
      <c r="P71" s="108">
        <f t="shared" si="6"/>
        <v>0</v>
      </c>
      <c r="Q71" s="108">
        <f t="shared" si="7"/>
        <v>0</v>
      </c>
      <c r="R71" s="108">
        <f t="shared" si="8"/>
        <v>0</v>
      </c>
      <c r="S71" s="108">
        <f t="shared" si="9"/>
        <v>0</v>
      </c>
      <c r="T71" s="108">
        <f>IF(SUM(L$24:L70)&lt;V$10,IF(SUM(L$24:L71)&lt;V$10,0,(SUM(L$24:L71)-V$10)),L71)</f>
        <v>0</v>
      </c>
      <c r="U71" s="317"/>
      <c r="V71" s="108"/>
      <c r="W71" s="317"/>
      <c r="X71" s="108"/>
      <c r="Y71" s="109"/>
      <c r="Z71" s="261" t="s">
        <v>293</v>
      </c>
      <c r="AA71" s="262">
        <f>b.1!E31</f>
        <v>0</v>
      </c>
      <c r="AB71" s="262">
        <f>b.1!E57</f>
        <v>0</v>
      </c>
      <c r="AC71" s="262">
        <f>b.1!E58</f>
        <v>0</v>
      </c>
    </row>
    <row r="72" spans="1:40" x14ac:dyDescent="0.25">
      <c r="A72" s="316">
        <v>2026</v>
      </c>
      <c r="B72" s="107" t="s">
        <v>246</v>
      </c>
      <c r="C72" s="107">
        <f>+A72</f>
        <v>2026</v>
      </c>
      <c r="D72" s="107">
        <v>49</v>
      </c>
      <c r="E72" s="107">
        <f t="shared" si="3"/>
        <v>0.8905334461691844</v>
      </c>
      <c r="F72" s="107">
        <f t="shared" si="4"/>
        <v>0.87868656462936512</v>
      </c>
      <c r="G72" s="317"/>
      <c r="H72" s="108">
        <f>+G72*F72</f>
        <v>0</v>
      </c>
      <c r="I72" s="317"/>
      <c r="J72" s="108">
        <f>+I72*F72</f>
        <v>0</v>
      </c>
      <c r="K72" s="110"/>
      <c r="L72" s="110"/>
      <c r="M72" s="108">
        <f>IF(SUM(M$24:M71)=K$22,0,IF(SUM(L$24:L72)&lt;$V$10,L72,K$22-SUM(L$24:L71)))</f>
        <v>0</v>
      </c>
      <c r="N72" s="108">
        <f t="shared" si="10"/>
        <v>0</v>
      </c>
      <c r="O72" s="108">
        <f t="shared" si="5"/>
        <v>0</v>
      </c>
      <c r="P72" s="108">
        <f t="shared" si="6"/>
        <v>0</v>
      </c>
      <c r="Q72" s="108">
        <f t="shared" si="7"/>
        <v>0</v>
      </c>
      <c r="R72" s="108">
        <f t="shared" si="8"/>
        <v>0</v>
      </c>
      <c r="S72" s="108">
        <f t="shared" si="9"/>
        <v>0</v>
      </c>
      <c r="T72" s="108">
        <f>IF(SUM(L$24:L71)&lt;V$10,IF(SUM(L$24:L72)&lt;V$10,0,(SUM(L$24:L72)-V$10)),L72)</f>
        <v>0</v>
      </c>
      <c r="U72" s="317">
        <f>SUM(T72:T75)</f>
        <v>0</v>
      </c>
      <c r="V72" s="108">
        <f>+U72*F72</f>
        <v>0</v>
      </c>
      <c r="W72" s="317"/>
      <c r="X72" s="108">
        <f>+W72*F72</f>
        <v>0</v>
      </c>
      <c r="Y72" s="109"/>
      <c r="Z72" s="261" t="s">
        <v>294</v>
      </c>
      <c r="AA72" s="262">
        <f>b.2!E31</f>
        <v>0</v>
      </c>
      <c r="AB72" s="262">
        <f>b.2!E57</f>
        <v>0</v>
      </c>
      <c r="AC72" s="262">
        <f>b.2!E58</f>
        <v>0</v>
      </c>
      <c r="AD72" s="190"/>
    </row>
    <row r="73" spans="1:40" x14ac:dyDescent="0.25">
      <c r="A73" s="316"/>
      <c r="B73" s="107" t="s">
        <v>247</v>
      </c>
      <c r="C73" s="107">
        <f>+C72</f>
        <v>2026</v>
      </c>
      <c r="D73" s="107">
        <v>50</v>
      </c>
      <c r="E73" s="107">
        <f t="shared" si="3"/>
        <v>0.8759058189920178</v>
      </c>
      <c r="F73" s="107">
        <f t="shared" si="4"/>
        <v>0.87868656462936512</v>
      </c>
      <c r="G73" s="317"/>
      <c r="H73" s="107"/>
      <c r="I73" s="317"/>
      <c r="J73" s="107"/>
      <c r="K73" s="110"/>
      <c r="L73" s="110"/>
      <c r="M73" s="108">
        <f>IF(SUM(M$24:M72)=K$22,0,IF(SUM(L$24:L73)&lt;$V$10,L73,K$22-SUM(L$24:L72)))</f>
        <v>0</v>
      </c>
      <c r="N73" s="108">
        <f t="shared" si="10"/>
        <v>0</v>
      </c>
      <c r="O73" s="108">
        <f t="shared" si="5"/>
        <v>0</v>
      </c>
      <c r="P73" s="108">
        <f t="shared" si="6"/>
        <v>0</v>
      </c>
      <c r="Q73" s="108">
        <f t="shared" si="7"/>
        <v>0</v>
      </c>
      <c r="R73" s="108">
        <f t="shared" si="8"/>
        <v>0</v>
      </c>
      <c r="S73" s="108">
        <f t="shared" si="9"/>
        <v>0</v>
      </c>
      <c r="T73" s="108">
        <f>IF(SUM(L$24:L72)&lt;V$10,IF(SUM(L$24:L73)&lt;V$10,0,(SUM(L$24:L73)-V$10)),L73)</f>
        <v>0</v>
      </c>
      <c r="U73" s="317"/>
      <c r="V73" s="108"/>
      <c r="W73" s="317"/>
      <c r="X73" s="108"/>
      <c r="Y73" s="109"/>
      <c r="Z73" s="261" t="s">
        <v>295</v>
      </c>
      <c r="AA73" s="262">
        <f>b.3!E31</f>
        <v>0</v>
      </c>
      <c r="AB73" s="262">
        <f>b.3!E57</f>
        <v>0</v>
      </c>
      <c r="AC73" s="262">
        <f>b.3!E58</f>
        <v>0</v>
      </c>
      <c r="AD73" s="190"/>
      <c r="AG73" s="191"/>
      <c r="AH73" s="111"/>
    </row>
    <row r="74" spans="1:40" x14ac:dyDescent="0.25">
      <c r="A74" s="316"/>
      <c r="B74" s="107" t="s">
        <v>248</v>
      </c>
      <c r="C74" s="107">
        <f>+C72</f>
        <v>2026</v>
      </c>
      <c r="D74" s="107">
        <v>51</v>
      </c>
      <c r="E74" s="107">
        <f t="shared" si="3"/>
        <v>0.86151846069835525</v>
      </c>
      <c r="F74" s="107">
        <f t="shared" si="4"/>
        <v>0.87868656462936512</v>
      </c>
      <c r="G74" s="317"/>
      <c r="H74" s="107"/>
      <c r="I74" s="317"/>
      <c r="J74" s="107"/>
      <c r="K74" s="110"/>
      <c r="L74" s="110"/>
      <c r="M74" s="108">
        <f>IF(SUM(M$24:M73)=K$22,0,IF(SUM(L$24:L74)&lt;$V$10,L74,K$22-SUM(L$24:L73)))</f>
        <v>0</v>
      </c>
      <c r="N74" s="108">
        <f t="shared" si="10"/>
        <v>0</v>
      </c>
      <c r="O74" s="108">
        <f t="shared" si="5"/>
        <v>0</v>
      </c>
      <c r="P74" s="108">
        <f t="shared" si="6"/>
        <v>0</v>
      </c>
      <c r="Q74" s="108">
        <f t="shared" si="7"/>
        <v>0</v>
      </c>
      <c r="R74" s="108">
        <f t="shared" si="8"/>
        <v>0</v>
      </c>
      <c r="S74" s="108">
        <f t="shared" si="9"/>
        <v>0</v>
      </c>
      <c r="T74" s="108">
        <f>IF(SUM(L$24:L73)&lt;V$10,IF(SUM(L$24:L74)&lt;V$10,0,(SUM(L$24:L74)-V$10)),L74)</f>
        <v>0</v>
      </c>
      <c r="U74" s="317"/>
      <c r="V74" s="108"/>
      <c r="W74" s="317"/>
      <c r="X74" s="108"/>
      <c r="Y74" s="109"/>
      <c r="Z74" s="261" t="s">
        <v>296</v>
      </c>
      <c r="AA74" s="262">
        <f>b.4!E31</f>
        <v>0</v>
      </c>
      <c r="AB74" s="262">
        <f>b.4!E57</f>
        <v>0</v>
      </c>
      <c r="AC74" s="262">
        <f>b.4!E58</f>
        <v>0</v>
      </c>
      <c r="AE74" s="106"/>
      <c r="AF74" s="106"/>
      <c r="AG74" s="191"/>
      <c r="AH74" s="111"/>
    </row>
    <row r="75" spans="1:40" x14ac:dyDescent="0.25">
      <c r="A75" s="316"/>
      <c r="B75" s="107" t="s">
        <v>249</v>
      </c>
      <c r="C75" s="107">
        <f>+C72</f>
        <v>2026</v>
      </c>
      <c r="D75" s="107">
        <v>52</v>
      </c>
      <c r="E75" s="107">
        <f t="shared" si="3"/>
        <v>0.84736742470576909</v>
      </c>
      <c r="F75" s="107">
        <f t="shared" si="4"/>
        <v>0.87868656462936512</v>
      </c>
      <c r="G75" s="317"/>
      <c r="H75" s="107"/>
      <c r="I75" s="317"/>
      <c r="J75" s="107"/>
      <c r="K75" s="110"/>
      <c r="L75" s="110"/>
      <c r="M75" s="108">
        <f>IF(SUM(M$24:M74)=K$22,0,IF(SUM(L$24:L75)&lt;$V$10,L75,K$22-SUM(L$24:L74)))</f>
        <v>0</v>
      </c>
      <c r="N75" s="108">
        <f t="shared" si="10"/>
        <v>0</v>
      </c>
      <c r="O75" s="108">
        <f t="shared" si="5"/>
        <v>0</v>
      </c>
      <c r="P75" s="108">
        <f t="shared" si="6"/>
        <v>0</v>
      </c>
      <c r="Q75" s="108">
        <f t="shared" si="7"/>
        <v>0</v>
      </c>
      <c r="R75" s="108">
        <f t="shared" si="8"/>
        <v>0</v>
      </c>
      <c r="S75" s="108">
        <f t="shared" si="9"/>
        <v>0</v>
      </c>
      <c r="T75" s="108">
        <f>IF(SUM(L$24:L74)&lt;V$10,IF(SUM(L$24:L75)&lt;V$10,0,(SUM(L$24:L75)-V$10)),L75)</f>
        <v>0</v>
      </c>
      <c r="U75" s="317"/>
      <c r="V75" s="108"/>
      <c r="W75" s="317"/>
      <c r="X75" s="108"/>
      <c r="Y75" s="109"/>
      <c r="Z75" s="261" t="s">
        <v>297</v>
      </c>
      <c r="AA75" s="262">
        <f>b.5!E31</f>
        <v>0</v>
      </c>
      <c r="AB75" s="262">
        <f>b.5!E57</f>
        <v>0</v>
      </c>
      <c r="AC75" s="262">
        <f>b.5!E58</f>
        <v>0</v>
      </c>
      <c r="AH75" s="106"/>
    </row>
    <row r="76" spans="1:40" x14ac:dyDescent="0.25">
      <c r="A76" s="316">
        <v>2027</v>
      </c>
      <c r="B76" s="107" t="s">
        <v>246</v>
      </c>
      <c r="C76" s="107">
        <f>+A76</f>
        <v>2027</v>
      </c>
      <c r="D76" s="107">
        <v>53</v>
      </c>
      <c r="E76" s="107">
        <f t="shared" si="3"/>
        <v>0.83344882925717434</v>
      </c>
      <c r="F76" s="107">
        <f t="shared" si="4"/>
        <v>0.82366569612801377</v>
      </c>
      <c r="G76" s="317"/>
      <c r="H76" s="108">
        <f>+G76*F76</f>
        <v>0</v>
      </c>
      <c r="I76" s="317"/>
      <c r="J76" s="108">
        <f>+I76*F76</f>
        <v>0</v>
      </c>
      <c r="K76" s="110"/>
      <c r="L76" s="110"/>
      <c r="M76" s="108">
        <f>IF(SUM(M$24:M75)=K$22,0,IF(SUM(L$24:L76)&lt;$V$10,L76,K$22-SUM(L$24:L75)))</f>
        <v>0</v>
      </c>
      <c r="N76" s="108">
        <f t="shared" si="10"/>
        <v>0</v>
      </c>
      <c r="O76" s="108">
        <f t="shared" si="5"/>
        <v>0</v>
      </c>
      <c r="P76" s="108">
        <f t="shared" si="6"/>
        <v>0</v>
      </c>
      <c r="Q76" s="108">
        <f t="shared" si="7"/>
        <v>0</v>
      </c>
      <c r="R76" s="108">
        <f t="shared" si="8"/>
        <v>0</v>
      </c>
      <c r="S76" s="108">
        <f t="shared" si="9"/>
        <v>0</v>
      </c>
      <c r="T76" s="108">
        <f>IF(SUM(L$24:L75)&lt;V$10,IF(SUM(L$24:L76)&lt;V$10,0,(SUM(L$24:L76)-V$10)),L76)</f>
        <v>0</v>
      </c>
      <c r="U76" s="317">
        <f>SUM(T76:T79)</f>
        <v>0</v>
      </c>
      <c r="V76" s="108">
        <f>+U76*F76</f>
        <v>0</v>
      </c>
      <c r="W76" s="317"/>
      <c r="X76" s="108">
        <f>+W76*F76</f>
        <v>0</v>
      </c>
      <c r="Y76" s="109"/>
      <c r="Z76" s="261" t="s">
        <v>298</v>
      </c>
      <c r="AA76" s="262">
        <f>b.6!E31</f>
        <v>0</v>
      </c>
      <c r="AB76" s="262">
        <f>b.6!E57</f>
        <v>0</v>
      </c>
      <c r="AC76" s="262">
        <f>b.6!E58</f>
        <v>0</v>
      </c>
      <c r="AH76" s="106"/>
    </row>
    <row r="77" spans="1:40" x14ac:dyDescent="0.25">
      <c r="A77" s="316"/>
      <c r="B77" s="107" t="s">
        <v>247</v>
      </c>
      <c r="C77" s="107">
        <f>+C76</f>
        <v>2027</v>
      </c>
      <c r="D77" s="107">
        <v>54</v>
      </c>
      <c r="E77" s="107">
        <f t="shared" si="3"/>
        <v>0.81975885635602874</v>
      </c>
      <c r="F77" s="107">
        <f t="shared" si="4"/>
        <v>0.82366569612801377</v>
      </c>
      <c r="G77" s="317"/>
      <c r="H77" s="107"/>
      <c r="I77" s="317"/>
      <c r="J77" s="107"/>
      <c r="K77" s="110"/>
      <c r="L77" s="110"/>
      <c r="M77" s="108">
        <f>IF(SUM(M$24:M76)=K$22,0,IF(SUM(L$24:L77)&lt;$V$10,L77,K$22-SUM(L$24:L76)))</f>
        <v>0</v>
      </c>
      <c r="N77" s="108">
        <f t="shared" si="10"/>
        <v>0</v>
      </c>
      <c r="O77" s="108">
        <f t="shared" si="5"/>
        <v>0</v>
      </c>
      <c r="P77" s="108">
        <f t="shared" si="6"/>
        <v>0</v>
      </c>
      <c r="Q77" s="108">
        <f t="shared" si="7"/>
        <v>0</v>
      </c>
      <c r="R77" s="108">
        <f t="shared" si="8"/>
        <v>0</v>
      </c>
      <c r="S77" s="108">
        <f t="shared" si="9"/>
        <v>0</v>
      </c>
      <c r="T77" s="108">
        <f>IF(SUM(L$24:L76)&lt;V$10,IF(SUM(L$24:L77)&lt;V$10,0,(SUM(L$24:L77)-V$10)),L77)</f>
        <v>0</v>
      </c>
      <c r="U77" s="317"/>
      <c r="V77" s="108"/>
      <c r="W77" s="317"/>
      <c r="X77" s="108"/>
      <c r="Y77" s="109"/>
      <c r="Z77" s="261" t="s">
        <v>299</v>
      </c>
      <c r="AA77" s="262">
        <f>b.7!E31</f>
        <v>0</v>
      </c>
      <c r="AB77" s="262">
        <f>b.7!E57</f>
        <v>0</v>
      </c>
      <c r="AC77" s="262">
        <f>b.7!E58</f>
        <v>0</v>
      </c>
      <c r="AH77" s="106"/>
    </row>
    <row r="78" spans="1:40" x14ac:dyDescent="0.25">
      <c r="A78" s="316"/>
      <c r="B78" s="107" t="s">
        <v>248</v>
      </c>
      <c r="C78" s="107">
        <f>+C76</f>
        <v>2027</v>
      </c>
      <c r="D78" s="107">
        <v>55</v>
      </c>
      <c r="E78" s="107">
        <f t="shared" si="3"/>
        <v>0.80629375071902099</v>
      </c>
      <c r="F78" s="107">
        <f t="shared" si="4"/>
        <v>0.82366569612801377</v>
      </c>
      <c r="G78" s="317"/>
      <c r="H78" s="107"/>
      <c r="I78" s="317"/>
      <c r="J78" s="107"/>
      <c r="K78" s="110"/>
      <c r="L78" s="110"/>
      <c r="M78" s="108">
        <f>IF(SUM(M$24:M77)=K$22,0,IF(SUM(L$24:L78)&lt;$V$10,L78,K$22-SUM(L$24:L77)))</f>
        <v>0</v>
      </c>
      <c r="N78" s="108">
        <f t="shared" si="10"/>
        <v>0</v>
      </c>
      <c r="O78" s="108">
        <f t="shared" si="5"/>
        <v>0</v>
      </c>
      <c r="P78" s="108">
        <f t="shared" si="6"/>
        <v>0</v>
      </c>
      <c r="Q78" s="108">
        <f t="shared" si="7"/>
        <v>0</v>
      </c>
      <c r="R78" s="108">
        <f t="shared" si="8"/>
        <v>0</v>
      </c>
      <c r="S78" s="108">
        <f t="shared" si="9"/>
        <v>0</v>
      </c>
      <c r="T78" s="108">
        <f>IF(SUM(L$24:L77)&lt;V$10,IF(SUM(L$24:L78)&lt;V$10,0,(SUM(L$24:L78)-V$10)),L78)</f>
        <v>0</v>
      </c>
      <c r="U78" s="317"/>
      <c r="V78" s="108"/>
      <c r="W78" s="317"/>
      <c r="X78" s="108"/>
      <c r="Y78" s="109"/>
      <c r="Z78" s="261" t="s">
        <v>300</v>
      </c>
      <c r="AA78" s="262">
        <f>b.8!E31</f>
        <v>0</v>
      </c>
      <c r="AB78" s="262">
        <f>b.8!E57</f>
        <v>0</v>
      </c>
      <c r="AC78" s="262">
        <f>b.8!E58</f>
        <v>0</v>
      </c>
      <c r="AD78" s="106"/>
      <c r="AH78" s="106"/>
    </row>
    <row r="79" spans="1:40" x14ac:dyDescent="0.25">
      <c r="A79" s="316"/>
      <c r="B79" s="107" t="s">
        <v>249</v>
      </c>
      <c r="C79" s="107">
        <f>+C76</f>
        <v>2027</v>
      </c>
      <c r="D79" s="107">
        <v>56</v>
      </c>
      <c r="E79" s="107">
        <f t="shared" si="3"/>
        <v>0.7930498187459637</v>
      </c>
      <c r="F79" s="107">
        <f t="shared" si="4"/>
        <v>0.82366569612801377</v>
      </c>
      <c r="G79" s="317"/>
      <c r="H79" s="107"/>
      <c r="I79" s="317"/>
      <c r="J79" s="107"/>
      <c r="K79" s="110"/>
      <c r="L79" s="110"/>
      <c r="M79" s="108">
        <f>IF(SUM(M$24:M78)=K$22,0,IF(SUM(L$24:L79)&lt;$V$10,L79,K$22-SUM(L$24:L78)))</f>
        <v>0</v>
      </c>
      <c r="N79" s="108">
        <f t="shared" si="10"/>
        <v>0</v>
      </c>
      <c r="O79" s="108">
        <f t="shared" si="5"/>
        <v>0</v>
      </c>
      <c r="P79" s="108">
        <f t="shared" si="6"/>
        <v>0</v>
      </c>
      <c r="Q79" s="108">
        <f t="shared" si="7"/>
        <v>0</v>
      </c>
      <c r="R79" s="108">
        <f t="shared" si="8"/>
        <v>0</v>
      </c>
      <c r="S79" s="108">
        <f t="shared" si="9"/>
        <v>0</v>
      </c>
      <c r="T79" s="108">
        <f>IF(SUM(L$24:L78)&lt;V$10,IF(SUM(L$24:L79)&lt;V$10,0,(SUM(L$24:L79)-V$10)),L79)</f>
        <v>0</v>
      </c>
      <c r="U79" s="317"/>
      <c r="V79" s="108"/>
      <c r="W79" s="317"/>
      <c r="X79" s="108"/>
      <c r="Y79" s="109"/>
      <c r="Z79" s="261" t="s">
        <v>301</v>
      </c>
      <c r="AA79" s="262">
        <f>b.9!E31</f>
        <v>0</v>
      </c>
      <c r="AB79" s="262">
        <f>b.9!E57</f>
        <v>0</v>
      </c>
      <c r="AC79" s="262">
        <f>b.9!E58</f>
        <v>0</v>
      </c>
    </row>
    <row r="80" spans="1:40" x14ac:dyDescent="0.25">
      <c r="A80" s="316">
        <v>2028</v>
      </c>
      <c r="B80" s="107" t="s">
        <v>246</v>
      </c>
      <c r="C80" s="107">
        <f>+A80</f>
        <v>2028</v>
      </c>
      <c r="D80" s="107">
        <v>57</v>
      </c>
      <c r="E80" s="107">
        <f t="shared" si="3"/>
        <v>0.78002342750660336</v>
      </c>
      <c r="F80" s="107">
        <f t="shared" si="4"/>
        <v>0.77209007886015535</v>
      </c>
      <c r="G80" s="317"/>
      <c r="H80" s="108">
        <f>+G80*F80</f>
        <v>0</v>
      </c>
      <c r="I80" s="317"/>
      <c r="J80" s="108">
        <f>+I80*F80</f>
        <v>0</v>
      </c>
      <c r="K80" s="110"/>
      <c r="L80" s="110"/>
      <c r="M80" s="108">
        <f>IF(SUM(M$24:M79)=K$22,0,IF(SUM(L$24:L80)&lt;$V$10,L80,K$22-SUM(L$24:L79)))</f>
        <v>0</v>
      </c>
      <c r="N80" s="108">
        <f t="shared" si="10"/>
        <v>0</v>
      </c>
      <c r="O80" s="108">
        <f t="shared" si="5"/>
        <v>0</v>
      </c>
      <c r="P80" s="108">
        <f t="shared" si="6"/>
        <v>0</v>
      </c>
      <c r="Q80" s="108">
        <f t="shared" si="7"/>
        <v>0</v>
      </c>
      <c r="R80" s="108">
        <f t="shared" si="8"/>
        <v>0</v>
      </c>
      <c r="S80" s="108">
        <f t="shared" si="9"/>
        <v>0</v>
      </c>
      <c r="T80" s="108">
        <f>IF(SUM(L$24:L79)&lt;V$10,IF(SUM(L$24:L80)&lt;V$10,0,(SUM(L$24:L80)-V$10)),L80)</f>
        <v>0</v>
      </c>
      <c r="U80" s="317">
        <f>SUM(T80:T83)</f>
        <v>0</v>
      </c>
      <c r="V80" s="108">
        <f>+U80*F80</f>
        <v>0</v>
      </c>
      <c r="W80" s="317"/>
      <c r="X80" s="108">
        <f>+W80*F80</f>
        <v>0</v>
      </c>
      <c r="Y80" s="109"/>
      <c r="Z80" s="261" t="s">
        <v>302</v>
      </c>
      <c r="AA80" s="262">
        <f>b.10!E31</f>
        <v>0</v>
      </c>
      <c r="AB80" s="262">
        <f>b.10!E57</f>
        <v>0</v>
      </c>
      <c r="AC80" s="262">
        <f>b.10!E58</f>
        <v>0</v>
      </c>
    </row>
    <row r="81" spans="1:37" x14ac:dyDescent="0.25">
      <c r="A81" s="316"/>
      <c r="B81" s="107" t="s">
        <v>247</v>
      </c>
      <c r="C81" s="107">
        <f>+C80</f>
        <v>2028</v>
      </c>
      <c r="D81" s="107">
        <v>58</v>
      </c>
      <c r="E81" s="107">
        <f t="shared" si="3"/>
        <v>0.76721100374407747</v>
      </c>
      <c r="F81" s="107">
        <f t="shared" si="4"/>
        <v>0.77209007886015535</v>
      </c>
      <c r="G81" s="317"/>
      <c r="H81" s="107"/>
      <c r="I81" s="317"/>
      <c r="J81" s="107"/>
      <c r="K81" s="110"/>
      <c r="L81" s="110"/>
      <c r="M81" s="108">
        <f>IF(SUM(M$24:M80)=K$22,0,IF(SUM(L$24:L81)&lt;$V$10,L81,K$22-SUM(L$24:L80)))</f>
        <v>0</v>
      </c>
      <c r="N81" s="108">
        <f t="shared" si="10"/>
        <v>0</v>
      </c>
      <c r="O81" s="108">
        <f t="shared" si="5"/>
        <v>0</v>
      </c>
      <c r="P81" s="108">
        <f t="shared" si="6"/>
        <v>0</v>
      </c>
      <c r="Q81" s="108">
        <f t="shared" si="7"/>
        <v>0</v>
      </c>
      <c r="R81" s="108">
        <f t="shared" si="8"/>
        <v>0</v>
      </c>
      <c r="S81" s="108">
        <f t="shared" si="9"/>
        <v>0</v>
      </c>
      <c r="T81" s="108">
        <f>IF(SUM(L$24:L80)&lt;V$10,IF(SUM(L$24:L81)&lt;V$10,0,(SUM(L$24:L81)-V$10)),L81)</f>
        <v>0</v>
      </c>
      <c r="U81" s="317"/>
      <c r="V81" s="108"/>
      <c r="W81" s="317"/>
      <c r="X81" s="108"/>
      <c r="Y81" s="109"/>
      <c r="Z81" s="261" t="s">
        <v>303</v>
      </c>
      <c r="AA81" s="262">
        <f>b.11!E31</f>
        <v>0</v>
      </c>
      <c r="AB81" s="262">
        <f>b.11!E57</f>
        <v>0</v>
      </c>
      <c r="AC81" s="262">
        <f>b.11!E58</f>
        <v>0</v>
      </c>
      <c r="AD81" s="192"/>
    </row>
    <row r="82" spans="1:37" x14ac:dyDescent="0.25">
      <c r="A82" s="316"/>
      <c r="B82" s="107" t="s">
        <v>248</v>
      </c>
      <c r="C82" s="107">
        <f>+C80</f>
        <v>2028</v>
      </c>
      <c r="D82" s="107">
        <v>59</v>
      </c>
      <c r="E82" s="107">
        <f t="shared" si="3"/>
        <v>0.75460903289473547</v>
      </c>
      <c r="F82" s="107">
        <f t="shared" si="4"/>
        <v>0.77209007886015535</v>
      </c>
      <c r="G82" s="317"/>
      <c r="H82" s="107"/>
      <c r="I82" s="317"/>
      <c r="J82" s="107"/>
      <c r="K82" s="110"/>
      <c r="L82" s="110"/>
      <c r="M82" s="108">
        <f>IF(SUM(M$24:M81)=K$22,0,IF(SUM(L$24:L82)&lt;$V$10,L82,K$22-SUM(L$24:L81)))</f>
        <v>0</v>
      </c>
      <c r="N82" s="108">
        <f t="shared" si="10"/>
        <v>0</v>
      </c>
      <c r="O82" s="108">
        <f t="shared" si="5"/>
        <v>0</v>
      </c>
      <c r="P82" s="108">
        <f t="shared" si="6"/>
        <v>0</v>
      </c>
      <c r="Q82" s="108">
        <f t="shared" si="7"/>
        <v>0</v>
      </c>
      <c r="R82" s="108">
        <f t="shared" si="8"/>
        <v>0</v>
      </c>
      <c r="S82" s="108">
        <f t="shared" si="9"/>
        <v>0</v>
      </c>
      <c r="T82" s="108">
        <f>IF(SUM(L$24:L81)&lt;V$10,IF(SUM(L$24:L82)&lt;V$10,0,(SUM(L$24:L82)-V$10)),L82)</f>
        <v>0</v>
      </c>
      <c r="U82" s="317"/>
      <c r="V82" s="108"/>
      <c r="W82" s="317"/>
      <c r="X82" s="108"/>
      <c r="Y82" s="109"/>
      <c r="Z82" s="261" t="s">
        <v>304</v>
      </c>
      <c r="AA82" s="262">
        <f>b.12!E31</f>
        <v>0</v>
      </c>
      <c r="AB82" s="262">
        <f>b.12!E57</f>
        <v>0</v>
      </c>
      <c r="AC82" s="262">
        <f>b.12!E58</f>
        <v>0</v>
      </c>
      <c r="AD82" s="192"/>
      <c r="AJ82" s="85"/>
      <c r="AK82" s="106"/>
    </row>
    <row r="83" spans="1:37" x14ac:dyDescent="0.25">
      <c r="A83" s="316"/>
      <c r="B83" s="107" t="s">
        <v>249</v>
      </c>
      <c r="C83" s="107">
        <f>+C80</f>
        <v>2028</v>
      </c>
      <c r="D83" s="107">
        <v>60</v>
      </c>
      <c r="E83" s="107">
        <f t="shared" si="3"/>
        <v>0.74221405812406371</v>
      </c>
      <c r="F83" s="107">
        <f t="shared" si="4"/>
        <v>0.77209007886015535</v>
      </c>
      <c r="G83" s="317"/>
      <c r="H83" s="107"/>
      <c r="I83" s="317"/>
      <c r="J83" s="107"/>
      <c r="K83" s="110"/>
      <c r="L83" s="110"/>
      <c r="M83" s="108">
        <f>IF(SUM(M$24:M82)=K$22,0,IF(SUM(L$24:L83)&lt;$V$10,L83,K$22-SUM(L$24:L82)))</f>
        <v>0</v>
      </c>
      <c r="N83" s="108">
        <f t="shared" si="10"/>
        <v>0</v>
      </c>
      <c r="O83" s="108">
        <f t="shared" si="5"/>
        <v>0</v>
      </c>
      <c r="P83" s="108">
        <f t="shared" si="6"/>
        <v>0</v>
      </c>
      <c r="Q83" s="108">
        <f t="shared" si="7"/>
        <v>0</v>
      </c>
      <c r="R83" s="108">
        <f t="shared" si="8"/>
        <v>0</v>
      </c>
      <c r="S83" s="108">
        <f t="shared" si="9"/>
        <v>0</v>
      </c>
      <c r="T83" s="108">
        <f>IF(SUM(L$24:L82)&lt;V$10,IF(SUM(L$24:L83)&lt;V$10,0,(SUM(L$24:L83)-V$10)),L83)</f>
        <v>0</v>
      </c>
      <c r="U83" s="317"/>
      <c r="V83" s="108"/>
      <c r="W83" s="317"/>
      <c r="X83" s="108"/>
      <c r="Y83" s="109"/>
      <c r="Z83" s="261" t="s">
        <v>305</v>
      </c>
      <c r="AA83" s="262">
        <f>b.13!E31</f>
        <v>0</v>
      </c>
      <c r="AB83" s="262">
        <f>b.13!E57</f>
        <v>0</v>
      </c>
      <c r="AC83" s="262">
        <f>b.13!E58</f>
        <v>0</v>
      </c>
      <c r="AF83" s="193"/>
      <c r="AG83" s="193"/>
      <c r="AH83" s="193"/>
      <c r="AI83" s="193"/>
      <c r="AJ83" s="85"/>
      <c r="AK83" s="85"/>
    </row>
    <row r="84" spans="1:37" x14ac:dyDescent="0.25">
      <c r="A84" s="316">
        <v>2029</v>
      </c>
      <c r="B84" s="107" t="s">
        <v>246</v>
      </c>
      <c r="C84" s="107">
        <f>+A84</f>
        <v>2029</v>
      </c>
      <c r="D84" s="107">
        <v>61</v>
      </c>
      <c r="E84" s="107">
        <f t="shared" si="3"/>
        <v>0.73002267937844367</v>
      </c>
      <c r="F84" s="107">
        <f t="shared" si="4"/>
        <v>0.72374398093377901</v>
      </c>
      <c r="G84" s="317"/>
      <c r="H84" s="108">
        <f>+G84*F84</f>
        <v>0</v>
      </c>
      <c r="I84" s="317"/>
      <c r="J84" s="108">
        <f>+I84*F84</f>
        <v>0</v>
      </c>
      <c r="K84" s="110"/>
      <c r="L84" s="110"/>
      <c r="M84" s="108">
        <f>IF(SUM(M$24:M83)=K$22,0,IF(SUM(L$24:L84)&lt;$V$10,L84,K$22-SUM(L$24:L83)))</f>
        <v>0</v>
      </c>
      <c r="N84" s="108">
        <f t="shared" si="10"/>
        <v>0</v>
      </c>
      <c r="O84" s="108">
        <f t="shared" si="5"/>
        <v>0</v>
      </c>
      <c r="P84" s="108">
        <f t="shared" si="6"/>
        <v>0</v>
      </c>
      <c r="Q84" s="108">
        <f t="shared" si="7"/>
        <v>0</v>
      </c>
      <c r="R84" s="108">
        <f t="shared" si="8"/>
        <v>0</v>
      </c>
      <c r="S84" s="108">
        <f t="shared" si="9"/>
        <v>0</v>
      </c>
      <c r="T84" s="108">
        <f>IF(SUM(L$24:L83)&lt;V$10,IF(SUM(L$24:L84)&lt;V$10,0,(SUM(L$24:L84)-V$10)),L84)</f>
        <v>0</v>
      </c>
      <c r="U84" s="317">
        <f>SUM(T84:T87)</f>
        <v>0</v>
      </c>
      <c r="V84" s="108">
        <f>+U84*F84</f>
        <v>0</v>
      </c>
      <c r="W84" s="317"/>
      <c r="X84" s="108">
        <f>+W84*F84</f>
        <v>0</v>
      </c>
      <c r="Y84" s="109"/>
      <c r="Z84" s="261" t="s">
        <v>306</v>
      </c>
      <c r="AA84" s="262">
        <f>b.14!E31</f>
        <v>0</v>
      </c>
      <c r="AB84" s="262">
        <f>b.14!E57</f>
        <v>0</v>
      </c>
      <c r="AC84" s="262">
        <f>b.14!E58</f>
        <v>0</v>
      </c>
      <c r="AF84" s="193"/>
      <c r="AG84" s="193"/>
      <c r="AH84" s="193"/>
      <c r="AI84" s="193"/>
      <c r="AJ84" s="85"/>
      <c r="AK84" s="85"/>
    </row>
    <row r="85" spans="1:37" x14ac:dyDescent="0.25">
      <c r="A85" s="316"/>
      <c r="B85" s="107" t="s">
        <v>247</v>
      </c>
      <c r="C85" s="107">
        <f>+C84</f>
        <v>2029</v>
      </c>
      <c r="D85" s="107">
        <v>62</v>
      </c>
      <c r="E85" s="107">
        <f t="shared" si="3"/>
        <v>0.71803155245248729</v>
      </c>
      <c r="F85" s="107">
        <f t="shared" si="4"/>
        <v>0.72374398093377901</v>
      </c>
      <c r="G85" s="317"/>
      <c r="H85" s="107"/>
      <c r="I85" s="317"/>
      <c r="J85" s="107"/>
      <c r="K85" s="110"/>
      <c r="L85" s="110"/>
      <c r="M85" s="108">
        <f>IF(SUM(M$24:M84)=K$22,0,IF(SUM(L$24:L85)&lt;$V$10,L85,K$22-SUM(L$24:L84)))</f>
        <v>0</v>
      </c>
      <c r="N85" s="108">
        <f t="shared" si="10"/>
        <v>0</v>
      </c>
      <c r="O85" s="108">
        <f t="shared" si="5"/>
        <v>0</v>
      </c>
      <c r="P85" s="108">
        <f t="shared" si="6"/>
        <v>0</v>
      </c>
      <c r="Q85" s="108">
        <f t="shared" si="7"/>
        <v>0</v>
      </c>
      <c r="R85" s="108">
        <f t="shared" si="8"/>
        <v>0</v>
      </c>
      <c r="S85" s="108">
        <f t="shared" si="9"/>
        <v>0</v>
      </c>
      <c r="T85" s="108">
        <f>IF(SUM(L$24:L84)&lt;V$10,IF(SUM(L$24:L85)&lt;V$10,0,(SUM(L$24:L85)-V$10)),L85)</f>
        <v>0</v>
      </c>
      <c r="U85" s="317"/>
      <c r="V85" s="108"/>
      <c r="W85" s="317"/>
      <c r="X85" s="108"/>
      <c r="Y85" s="109"/>
      <c r="Z85" s="261" t="s">
        <v>307</v>
      </c>
      <c r="AA85" s="262">
        <f>b.15!E31</f>
        <v>0</v>
      </c>
      <c r="AB85" s="262">
        <f>b.15!E57</f>
        <v>0</v>
      </c>
      <c r="AC85" s="262">
        <f>b.15!E58</f>
        <v>0</v>
      </c>
      <c r="AK85" s="85"/>
    </row>
    <row r="86" spans="1:37" x14ac:dyDescent="0.25">
      <c r="A86" s="316"/>
      <c r="B86" s="107" t="s">
        <v>248</v>
      </c>
      <c r="C86" s="107">
        <f>+C84</f>
        <v>2029</v>
      </c>
      <c r="D86" s="107">
        <v>63</v>
      </c>
      <c r="E86" s="107">
        <f t="shared" si="3"/>
        <v>0.70623738807169001</v>
      </c>
      <c r="F86" s="107">
        <f t="shared" si="4"/>
        <v>0.72374398093377901</v>
      </c>
      <c r="G86" s="317"/>
      <c r="H86" s="107"/>
      <c r="I86" s="317"/>
      <c r="J86" s="107"/>
      <c r="K86" s="110"/>
      <c r="L86" s="110"/>
      <c r="M86" s="108">
        <f>IF(SUM(M$24:M85)=K$22,0,IF(SUM(L$24:L86)&lt;$V$10,L86,K$22-SUM(L$24:L85)))</f>
        <v>0</v>
      </c>
      <c r="N86" s="108">
        <f t="shared" si="10"/>
        <v>0</v>
      </c>
      <c r="O86" s="108">
        <f t="shared" si="5"/>
        <v>0</v>
      </c>
      <c r="P86" s="108">
        <f t="shared" si="6"/>
        <v>0</v>
      </c>
      <c r="Q86" s="108">
        <f t="shared" si="7"/>
        <v>0</v>
      </c>
      <c r="R86" s="108">
        <f t="shared" si="8"/>
        <v>0</v>
      </c>
      <c r="S86" s="108">
        <f t="shared" si="9"/>
        <v>0</v>
      </c>
      <c r="T86" s="108">
        <f>IF(SUM(L$24:L85)&lt;V$10,IF(SUM(L$24:L86)&lt;V$10,0,(SUM(L$24:L86)-V$10)),L86)</f>
        <v>0</v>
      </c>
      <c r="U86" s="317"/>
      <c r="V86" s="108"/>
      <c r="W86" s="317"/>
      <c r="X86" s="108"/>
      <c r="Y86" s="109"/>
      <c r="Z86" s="261" t="s">
        <v>308</v>
      </c>
      <c r="AA86" s="262">
        <f>b.16!E31</f>
        <v>0</v>
      </c>
      <c r="AB86" s="262">
        <f>b.16!E57</f>
        <v>0</v>
      </c>
      <c r="AC86" s="262">
        <f>b.16!E58</f>
        <v>0</v>
      </c>
      <c r="AD86" s="106"/>
      <c r="AK86" s="85"/>
    </row>
    <row r="87" spans="1:37" ht="12.75" customHeight="1" x14ac:dyDescent="0.25">
      <c r="A87" s="316"/>
      <c r="B87" s="107" t="s">
        <v>249</v>
      </c>
      <c r="C87" s="107">
        <f>+C84</f>
        <v>2029</v>
      </c>
      <c r="D87" s="107">
        <v>64</v>
      </c>
      <c r="E87" s="107">
        <f t="shared" si="3"/>
        <v>0.69463695099015454</v>
      </c>
      <c r="F87" s="107">
        <f t="shared" si="4"/>
        <v>0.72374398093377901</v>
      </c>
      <c r="G87" s="317"/>
      <c r="H87" s="107"/>
      <c r="I87" s="317"/>
      <c r="J87" s="107"/>
      <c r="K87" s="110"/>
      <c r="L87" s="110"/>
      <c r="M87" s="108">
        <f>IF(SUM(M$24:M86)=K$22,0,IF(SUM(L$24:L87)&lt;$V$10,L87,K$22-SUM(L$24:L86)))</f>
        <v>0</v>
      </c>
      <c r="N87" s="108">
        <f t="shared" si="10"/>
        <v>0</v>
      </c>
      <c r="O87" s="108">
        <f t="shared" si="5"/>
        <v>0</v>
      </c>
      <c r="P87" s="108">
        <f t="shared" si="6"/>
        <v>0</v>
      </c>
      <c r="Q87" s="108">
        <f t="shared" si="7"/>
        <v>0</v>
      </c>
      <c r="R87" s="108">
        <f t="shared" si="8"/>
        <v>0</v>
      </c>
      <c r="S87" s="108">
        <f t="shared" si="9"/>
        <v>0</v>
      </c>
      <c r="T87" s="108">
        <f>IF(SUM(L$24:L86)&lt;V$10,IF(SUM(L$24:L87)&lt;V$10,0,(SUM(L$24:L87)-V$10)),L87)</f>
        <v>0</v>
      </c>
      <c r="U87" s="317"/>
      <c r="V87" s="108"/>
      <c r="W87" s="317"/>
      <c r="X87" s="108"/>
      <c r="Y87" s="109"/>
      <c r="Z87" s="261" t="s">
        <v>309</v>
      </c>
      <c r="AA87" s="262">
        <f>b.17!E31</f>
        <v>0</v>
      </c>
      <c r="AB87" s="262">
        <f>b.17!E57</f>
        <v>0</v>
      </c>
      <c r="AC87" s="262">
        <f>b.17!E58</f>
        <v>0</v>
      </c>
      <c r="AD87" s="85"/>
      <c r="AE87" s="300"/>
      <c r="AF87" s="300"/>
      <c r="AK87" s="85"/>
    </row>
    <row r="88" spans="1:37" x14ac:dyDescent="0.25">
      <c r="A88" s="316">
        <v>2030</v>
      </c>
      <c r="B88" s="107" t="s">
        <v>246</v>
      </c>
      <c r="C88" s="107">
        <f>+A88</f>
        <v>2030</v>
      </c>
      <c r="D88" s="107">
        <v>65</v>
      </c>
      <c r="E88" s="107">
        <f t="shared" ref="E88:E151" si="11">IF(D88&lt;$B$11,1,(1/(1+$K$14/4)^(D88-$B$11+1)))</f>
        <v>0.68322705910313231</v>
      </c>
      <c r="F88" s="107">
        <f t="shared" ref="F88:F151" si="12">IF(C88&lt;($B$9+1),1,(1/(1+$K$14)^(C88-$B$9)))</f>
        <v>0.67842517897804555</v>
      </c>
      <c r="G88" s="317"/>
      <c r="H88" s="108">
        <f>+G88*F88</f>
        <v>0</v>
      </c>
      <c r="I88" s="317"/>
      <c r="J88" s="108">
        <f>+I88*F88</f>
        <v>0</v>
      </c>
      <c r="K88" s="110"/>
      <c r="L88" s="110"/>
      <c r="M88" s="108">
        <f>IF(SUM(M$24:M87)=K$22,0,IF(SUM(L$24:L88)&lt;$V$10,L88,K$22-SUM(L$24:L87)))</f>
        <v>0</v>
      </c>
      <c r="N88" s="108">
        <f t="shared" si="10"/>
        <v>0</v>
      </c>
      <c r="O88" s="108">
        <f t="shared" ref="O88:O151" si="13">+N88*($K$18/4)</f>
        <v>0</v>
      </c>
      <c r="P88" s="108">
        <f t="shared" ref="P88:P151" si="14">+N88*($K$17/4)</f>
        <v>0</v>
      </c>
      <c r="Q88" s="108">
        <f t="shared" ref="Q88:Q151" si="15">+P88-O88</f>
        <v>0</v>
      </c>
      <c r="R88" s="108">
        <f t="shared" ref="R88:R151" si="16">+Q88*E88</f>
        <v>0</v>
      </c>
      <c r="S88" s="108">
        <f t="shared" ref="S88:S151" si="17">+L88-T88</f>
        <v>0</v>
      </c>
      <c r="T88" s="108">
        <f>IF(SUM(L$24:L87)&lt;V$10,IF(SUM(L$24:L88)&lt;V$10,0,(SUM(L$24:L88)-V$10)),L88)</f>
        <v>0</v>
      </c>
      <c r="U88" s="317">
        <f>SUM(T88:T91)</f>
        <v>0</v>
      </c>
      <c r="V88" s="108">
        <f>+U88*F88</f>
        <v>0</v>
      </c>
      <c r="W88" s="317"/>
      <c r="X88" s="108">
        <f>+W88*F88</f>
        <v>0</v>
      </c>
      <c r="Y88" s="109"/>
      <c r="Z88" s="261" t="s">
        <v>310</v>
      </c>
      <c r="AA88" s="262">
        <f>b.18!E31</f>
        <v>0</v>
      </c>
      <c r="AB88" s="262">
        <f>b.18!E57</f>
        <v>0</v>
      </c>
      <c r="AC88" s="262">
        <f>b.18!E58</f>
        <v>0</v>
      </c>
      <c r="AD88" s="85"/>
      <c r="AE88" s="300"/>
      <c r="AF88" s="300"/>
      <c r="AG88" s="109"/>
      <c r="AH88" s="109"/>
      <c r="AJ88" s="109"/>
    </row>
    <row r="89" spans="1:37" x14ac:dyDescent="0.25">
      <c r="A89" s="316"/>
      <c r="B89" s="107" t="s">
        <v>247</v>
      </c>
      <c r="C89" s="107">
        <f>+C88</f>
        <v>2030</v>
      </c>
      <c r="D89" s="107">
        <v>66</v>
      </c>
      <c r="E89" s="107">
        <f t="shared" si="11"/>
        <v>0.67200458257414419</v>
      </c>
      <c r="F89" s="107">
        <f t="shared" si="12"/>
        <v>0.67842517897804555</v>
      </c>
      <c r="G89" s="317"/>
      <c r="H89" s="107"/>
      <c r="I89" s="317"/>
      <c r="J89" s="107"/>
      <c r="K89" s="110"/>
      <c r="L89" s="110"/>
      <c r="M89" s="108">
        <f>IF(SUM(M$24:M88)=K$22,0,IF(SUM(L$24:L89)&lt;$V$10,L89,K$22-SUM(L$24:L88)))</f>
        <v>0</v>
      </c>
      <c r="N89" s="108">
        <f t="shared" ref="N89:N152" si="18">+N88+K89-M88</f>
        <v>0</v>
      </c>
      <c r="O89" s="108">
        <f t="shared" si="13"/>
        <v>0</v>
      </c>
      <c r="P89" s="108">
        <f t="shared" si="14"/>
        <v>0</v>
      </c>
      <c r="Q89" s="108">
        <f t="shared" si="15"/>
        <v>0</v>
      </c>
      <c r="R89" s="108">
        <f t="shared" si="16"/>
        <v>0</v>
      </c>
      <c r="S89" s="108">
        <f t="shared" si="17"/>
        <v>0</v>
      </c>
      <c r="T89" s="108">
        <f>IF(SUM(L$24:L88)&lt;V$10,IF(SUM(L$24:L89)&lt;V$10,0,(SUM(L$24:L89)-V$10)),L89)</f>
        <v>0</v>
      </c>
      <c r="U89" s="317"/>
      <c r="V89" s="108"/>
      <c r="W89" s="317"/>
      <c r="X89" s="108"/>
      <c r="Y89" s="109"/>
      <c r="Z89" s="261" t="s">
        <v>311</v>
      </c>
      <c r="AA89" s="262">
        <f>b.19!E31</f>
        <v>0</v>
      </c>
      <c r="AB89" s="262">
        <f>b.19!E57</f>
        <v>0</v>
      </c>
      <c r="AC89" s="262">
        <f>b.19!E58</f>
        <v>0</v>
      </c>
      <c r="AD89" s="85"/>
    </row>
    <row r="90" spans="1:37" x14ac:dyDescent="0.25">
      <c r="A90" s="316"/>
      <c r="B90" s="107" t="s">
        <v>248</v>
      </c>
      <c r="C90" s="107">
        <f>+C88</f>
        <v>2030</v>
      </c>
      <c r="D90" s="107">
        <v>67</v>
      </c>
      <c r="E90" s="107">
        <f t="shared" si="11"/>
        <v>0.6609664429764377</v>
      </c>
      <c r="F90" s="107">
        <f t="shared" si="12"/>
        <v>0.67842517897804555</v>
      </c>
      <c r="G90" s="317"/>
      <c r="H90" s="107"/>
      <c r="I90" s="317"/>
      <c r="J90" s="107"/>
      <c r="K90" s="110"/>
      <c r="L90" s="110"/>
      <c r="M90" s="108">
        <f>IF(SUM(M$24:M89)=K$22,0,IF(SUM(L$24:L90)&lt;$V$10,L90,K$22-SUM(L$24:L89)))</f>
        <v>0</v>
      </c>
      <c r="N90" s="108">
        <f t="shared" si="18"/>
        <v>0</v>
      </c>
      <c r="O90" s="108">
        <f t="shared" si="13"/>
        <v>0</v>
      </c>
      <c r="P90" s="108">
        <f t="shared" si="14"/>
        <v>0</v>
      </c>
      <c r="Q90" s="108">
        <f t="shared" si="15"/>
        <v>0</v>
      </c>
      <c r="R90" s="108">
        <f t="shared" si="16"/>
        <v>0</v>
      </c>
      <c r="S90" s="108">
        <f t="shared" si="17"/>
        <v>0</v>
      </c>
      <c r="T90" s="108">
        <f>IF(SUM(L$24:L89)&lt;V$10,IF(SUM(L$24:L90)&lt;V$10,0,(SUM(L$24:L90)-V$10)),L90)</f>
        <v>0</v>
      </c>
      <c r="U90" s="317"/>
      <c r="V90" s="108"/>
      <c r="W90" s="317"/>
      <c r="X90" s="108"/>
      <c r="Y90" s="109"/>
      <c r="Z90" s="261" t="s">
        <v>312</v>
      </c>
      <c r="AA90" s="262">
        <f>b.20!E31</f>
        <v>0</v>
      </c>
      <c r="AB90" s="262">
        <f>b.20!E57</f>
        <v>0</v>
      </c>
      <c r="AC90" s="262">
        <f>b.20!E58</f>
        <v>0</v>
      </c>
      <c r="AD90" s="85"/>
    </row>
    <row r="91" spans="1:37" x14ac:dyDescent="0.25">
      <c r="A91" s="316"/>
      <c r="B91" s="107" t="s">
        <v>249</v>
      </c>
      <c r="C91" s="107">
        <f>+C88</f>
        <v>2030</v>
      </c>
      <c r="D91" s="107">
        <v>68</v>
      </c>
      <c r="E91" s="107">
        <f t="shared" si="11"/>
        <v>0.65010961244854704</v>
      </c>
      <c r="F91" s="107">
        <f t="shared" si="12"/>
        <v>0.67842517897804555</v>
      </c>
      <c r="G91" s="317"/>
      <c r="H91" s="107"/>
      <c r="I91" s="317"/>
      <c r="J91" s="107"/>
      <c r="K91" s="110"/>
      <c r="L91" s="110"/>
      <c r="M91" s="108">
        <f>IF(SUM(M$24:M90)=K$22,0,IF(SUM(L$24:L91)&lt;$V$10,L91,K$22-SUM(L$24:L90)))</f>
        <v>0</v>
      </c>
      <c r="N91" s="108">
        <f t="shared" si="18"/>
        <v>0</v>
      </c>
      <c r="O91" s="108">
        <f t="shared" si="13"/>
        <v>0</v>
      </c>
      <c r="P91" s="108">
        <f t="shared" si="14"/>
        <v>0</v>
      </c>
      <c r="Q91" s="108">
        <f t="shared" si="15"/>
        <v>0</v>
      </c>
      <c r="R91" s="108">
        <f t="shared" si="16"/>
        <v>0</v>
      </c>
      <c r="S91" s="108">
        <f t="shared" si="17"/>
        <v>0</v>
      </c>
      <c r="T91" s="108">
        <f>IF(SUM(L$24:L90)&lt;V$10,IF(SUM(L$24:L91)&lt;V$10,0,(SUM(L$24:L91)-V$10)),L91)</f>
        <v>0</v>
      </c>
      <c r="U91" s="317"/>
      <c r="V91" s="108"/>
      <c r="W91" s="317"/>
      <c r="X91" s="108"/>
      <c r="Y91" s="109"/>
      <c r="Z91" s="274" t="s">
        <v>291</v>
      </c>
      <c r="AA91" s="275">
        <f>SUM(AA22,AA67,AA68,AA69)</f>
        <v>0</v>
      </c>
      <c r="AB91" s="275">
        <f>SUM(AB22,AB67,AB68,AB69)</f>
        <v>0</v>
      </c>
      <c r="AC91" s="275">
        <f>SUM(AC22,AC67,AC68,AC69)</f>
        <v>0</v>
      </c>
      <c r="AD91" s="327" t="str">
        <f>IF(AB91=AB16,"","Błąd! Zsumowana kwota pożyczki IF (komórka AB91) powinna być równa kwocie z komórki AB16")</f>
        <v/>
      </c>
      <c r="AE91" s="328"/>
      <c r="AF91" s="328"/>
    </row>
    <row r="92" spans="1:37" x14ac:dyDescent="0.25">
      <c r="A92" s="316">
        <v>2031</v>
      </c>
      <c r="B92" s="107" t="s">
        <v>246</v>
      </c>
      <c r="C92" s="107">
        <f>+A92</f>
        <v>2031</v>
      </c>
      <c r="D92" s="107">
        <v>69</v>
      </c>
      <c r="E92" s="107">
        <f t="shared" si="11"/>
        <v>0.63943111286372301</v>
      </c>
      <c r="F92" s="107">
        <f t="shared" si="12"/>
        <v>0.63594411227788306</v>
      </c>
      <c r="G92" s="317"/>
      <c r="H92" s="108">
        <f>+G92*F92</f>
        <v>0</v>
      </c>
      <c r="I92" s="317"/>
      <c r="J92" s="108">
        <f>+I92*F92</f>
        <v>0</v>
      </c>
      <c r="K92" s="110"/>
      <c r="L92" s="110"/>
      <c r="M92" s="108">
        <f>IF(SUM(M$24:M91)=K$22,0,IF(SUM(L$24:L92)&lt;$V$10,L92,K$22-SUM(L$24:L91)))</f>
        <v>0</v>
      </c>
      <c r="N92" s="108">
        <f t="shared" si="18"/>
        <v>0</v>
      </c>
      <c r="O92" s="108">
        <f t="shared" si="13"/>
        <v>0</v>
      </c>
      <c r="P92" s="108">
        <f t="shared" si="14"/>
        <v>0</v>
      </c>
      <c r="Q92" s="108">
        <f t="shared" si="15"/>
        <v>0</v>
      </c>
      <c r="R92" s="108">
        <f t="shared" si="16"/>
        <v>0</v>
      </c>
      <c r="S92" s="108">
        <f t="shared" si="17"/>
        <v>0</v>
      </c>
      <c r="T92" s="108">
        <f>IF(SUM(L$24:L91)&lt;V$10,IF(SUM(L$24:L92)&lt;V$10,0,(SUM(L$24:L92)-V$10)),L92)</f>
        <v>0</v>
      </c>
      <c r="U92" s="317">
        <f>SUM(T92:T95)</f>
        <v>0</v>
      </c>
      <c r="V92" s="108">
        <f>+U92*F92</f>
        <v>0</v>
      </c>
      <c r="W92" s="317"/>
      <c r="X92" s="108">
        <f>+W92*F92</f>
        <v>0</v>
      </c>
      <c r="Y92" s="109"/>
      <c r="AD92" s="328"/>
      <c r="AE92" s="328"/>
      <c r="AF92" s="328"/>
    </row>
    <row r="93" spans="1:37" x14ac:dyDescent="0.25">
      <c r="A93" s="316"/>
      <c r="B93" s="107" t="s">
        <v>247</v>
      </c>
      <c r="C93" s="107">
        <f>+C92</f>
        <v>2031</v>
      </c>
      <c r="D93" s="107">
        <v>70</v>
      </c>
      <c r="E93" s="107">
        <f t="shared" si="11"/>
        <v>0.62892801501300588</v>
      </c>
      <c r="F93" s="107">
        <f t="shared" si="12"/>
        <v>0.63594411227788306</v>
      </c>
      <c r="G93" s="317"/>
      <c r="H93" s="107"/>
      <c r="I93" s="317"/>
      <c r="J93" s="107"/>
      <c r="K93" s="110"/>
      <c r="L93" s="110"/>
      <c r="M93" s="108">
        <f>IF(SUM(M$24:M92)=K$22,0,IF(SUM(L$24:L93)&lt;$V$10,L93,K$22-SUM(L$24:L92)))</f>
        <v>0</v>
      </c>
      <c r="N93" s="108">
        <f t="shared" si="18"/>
        <v>0</v>
      </c>
      <c r="O93" s="108">
        <f t="shared" si="13"/>
        <v>0</v>
      </c>
      <c r="P93" s="108">
        <f t="shared" si="14"/>
        <v>0</v>
      </c>
      <c r="Q93" s="108">
        <f t="shared" si="15"/>
        <v>0</v>
      </c>
      <c r="R93" s="108">
        <f t="shared" si="16"/>
        <v>0</v>
      </c>
      <c r="S93" s="108">
        <f t="shared" si="17"/>
        <v>0</v>
      </c>
      <c r="T93" s="108">
        <f>IF(SUM(L$24:L92)&lt;V$10,IF(SUM(L$24:L93)&lt;V$10,0,(SUM(L$24:L93)-V$10)),L93)</f>
        <v>0</v>
      </c>
      <c r="U93" s="317"/>
      <c r="V93" s="108"/>
      <c r="W93" s="317"/>
      <c r="X93" s="108"/>
      <c r="Y93" s="109"/>
    </row>
    <row r="94" spans="1:37" x14ac:dyDescent="0.25">
      <c r="A94" s="316"/>
      <c r="B94" s="107" t="s">
        <v>248</v>
      </c>
      <c r="C94" s="107">
        <f>+C92</f>
        <v>2031</v>
      </c>
      <c r="D94" s="107">
        <v>71</v>
      </c>
      <c r="E94" s="107">
        <f t="shared" si="11"/>
        <v>0.61859743780171705</v>
      </c>
      <c r="F94" s="107">
        <f t="shared" si="12"/>
        <v>0.63594411227788306</v>
      </c>
      <c r="G94" s="317"/>
      <c r="H94" s="107"/>
      <c r="I94" s="317"/>
      <c r="J94" s="107"/>
      <c r="K94" s="110"/>
      <c r="L94" s="110"/>
      <c r="M94" s="108">
        <f>IF(SUM(M$24:M93)=K$22,0,IF(SUM(L$24:L94)&lt;$V$10,L94,K$22-SUM(L$24:L93)))</f>
        <v>0</v>
      </c>
      <c r="N94" s="108">
        <f t="shared" si="18"/>
        <v>0</v>
      </c>
      <c r="O94" s="108">
        <f t="shared" si="13"/>
        <v>0</v>
      </c>
      <c r="P94" s="108">
        <f t="shared" si="14"/>
        <v>0</v>
      </c>
      <c r="Q94" s="108">
        <f t="shared" si="15"/>
        <v>0</v>
      </c>
      <c r="R94" s="108">
        <f t="shared" si="16"/>
        <v>0</v>
      </c>
      <c r="S94" s="108">
        <f t="shared" si="17"/>
        <v>0</v>
      </c>
      <c r="T94" s="108">
        <f>IF(SUM(L$24:L93)&lt;V$10,IF(SUM(L$24:L94)&lt;V$10,0,(SUM(L$24:L94)-V$10)),L94)</f>
        <v>0</v>
      </c>
      <c r="U94" s="317"/>
      <c r="V94" s="108"/>
      <c r="W94" s="317"/>
      <c r="X94" s="108"/>
      <c r="Y94" s="109"/>
    </row>
    <row r="95" spans="1:37" x14ac:dyDescent="0.25">
      <c r="A95" s="316"/>
      <c r="B95" s="107" t="s">
        <v>249</v>
      </c>
      <c r="C95" s="107">
        <f>+C92</f>
        <v>2031</v>
      </c>
      <c r="D95" s="107">
        <v>72</v>
      </c>
      <c r="E95" s="107">
        <f t="shared" si="11"/>
        <v>0.60843654745914955</v>
      </c>
      <c r="F95" s="107">
        <f t="shared" si="12"/>
        <v>0.63594411227788306</v>
      </c>
      <c r="G95" s="317"/>
      <c r="H95" s="107"/>
      <c r="I95" s="317"/>
      <c r="J95" s="107"/>
      <c r="K95" s="110"/>
      <c r="L95" s="110"/>
      <c r="M95" s="108">
        <f>IF(SUM(M$24:M94)=K$22,0,IF(SUM(L$24:L95)&lt;$V$10,L95,K$22-SUM(L$24:L94)))</f>
        <v>0</v>
      </c>
      <c r="N95" s="108">
        <f t="shared" si="18"/>
        <v>0</v>
      </c>
      <c r="O95" s="108">
        <f t="shared" si="13"/>
        <v>0</v>
      </c>
      <c r="P95" s="108">
        <f t="shared" si="14"/>
        <v>0</v>
      </c>
      <c r="Q95" s="108">
        <f t="shared" si="15"/>
        <v>0</v>
      </c>
      <c r="R95" s="108">
        <f t="shared" si="16"/>
        <v>0</v>
      </c>
      <c r="S95" s="108">
        <f t="shared" si="17"/>
        <v>0</v>
      </c>
      <c r="T95" s="108">
        <f>IF(SUM(L$24:L94)&lt;V$10,IF(SUM(L$24:L95)&lt;V$10,0,(SUM(L$24:L95)-V$10)),L95)</f>
        <v>0</v>
      </c>
      <c r="U95" s="317"/>
      <c r="V95" s="108"/>
      <c r="W95" s="317"/>
      <c r="X95" s="108"/>
      <c r="Y95" s="109"/>
    </row>
    <row r="96" spans="1:37" x14ac:dyDescent="0.25">
      <c r="A96" s="316">
        <v>2032</v>
      </c>
      <c r="B96" s="107" t="s">
        <v>246</v>
      </c>
      <c r="C96" s="107">
        <f>+A96</f>
        <v>2032</v>
      </c>
      <c r="D96" s="107">
        <v>73</v>
      </c>
      <c r="E96" s="107">
        <f t="shared" si="11"/>
        <v>0.59844255676123681</v>
      </c>
      <c r="F96" s="107">
        <f t="shared" si="12"/>
        <v>0.59612308987428098</v>
      </c>
      <c r="G96" s="317"/>
      <c r="H96" s="108">
        <f>+G96*F96</f>
        <v>0</v>
      </c>
      <c r="I96" s="317"/>
      <c r="J96" s="108">
        <f>+I96*F96</f>
        <v>0</v>
      </c>
      <c r="K96" s="110"/>
      <c r="L96" s="110"/>
      <c r="M96" s="108">
        <f>IF(SUM(M$24:M95)=K$22,0,IF(SUM(L$24:L96)&lt;$V$10,L96,K$22-SUM(L$24:L95)))</f>
        <v>0</v>
      </c>
      <c r="N96" s="108">
        <f t="shared" si="18"/>
        <v>0</v>
      </c>
      <c r="O96" s="108">
        <f t="shared" si="13"/>
        <v>0</v>
      </c>
      <c r="P96" s="108">
        <f t="shared" si="14"/>
        <v>0</v>
      </c>
      <c r="Q96" s="108">
        <f t="shared" si="15"/>
        <v>0</v>
      </c>
      <c r="R96" s="108">
        <f t="shared" si="16"/>
        <v>0</v>
      </c>
      <c r="S96" s="108">
        <f t="shared" si="17"/>
        <v>0</v>
      </c>
      <c r="T96" s="108">
        <f>IF(SUM(L$24:L95)&lt;V$10,IF(SUM(L$24:L96)&lt;V$10,0,(SUM(L$24:L96)-V$10)),L96)</f>
        <v>0</v>
      </c>
      <c r="U96" s="317">
        <f>SUM(T96:T99)</f>
        <v>0</v>
      </c>
      <c r="V96" s="108">
        <f>+U96*F96</f>
        <v>0</v>
      </c>
      <c r="W96" s="317"/>
      <c r="X96" s="108">
        <f>+W96*F96</f>
        <v>0</v>
      </c>
      <c r="Y96" s="109"/>
    </row>
    <row r="97" spans="1:34" x14ac:dyDescent="0.25">
      <c r="A97" s="316"/>
      <c r="B97" s="107" t="s">
        <v>247</v>
      </c>
      <c r="C97" s="107">
        <f>+C96</f>
        <v>2032</v>
      </c>
      <c r="D97" s="107">
        <v>74</v>
      </c>
      <c r="E97" s="107">
        <f t="shared" si="11"/>
        <v>0.58861272426599487</v>
      </c>
      <c r="F97" s="107">
        <f t="shared" si="12"/>
        <v>0.59612308987428098</v>
      </c>
      <c r="G97" s="317"/>
      <c r="H97" s="107"/>
      <c r="I97" s="317"/>
      <c r="J97" s="107"/>
      <c r="K97" s="110"/>
      <c r="L97" s="110"/>
      <c r="M97" s="108">
        <f>IF(SUM(M$24:M96)=K$22,0,IF(SUM(L$24:L97)&lt;$V$10,L97,K$22-SUM(L$24:L96)))</f>
        <v>0</v>
      </c>
      <c r="N97" s="108">
        <f t="shared" si="18"/>
        <v>0</v>
      </c>
      <c r="O97" s="108">
        <f t="shared" si="13"/>
        <v>0</v>
      </c>
      <c r="P97" s="108">
        <f t="shared" si="14"/>
        <v>0</v>
      </c>
      <c r="Q97" s="108">
        <f t="shared" si="15"/>
        <v>0</v>
      </c>
      <c r="R97" s="108">
        <f t="shared" si="16"/>
        <v>0</v>
      </c>
      <c r="S97" s="108">
        <f t="shared" si="17"/>
        <v>0</v>
      </c>
      <c r="T97" s="108">
        <f>IF(SUM(L$24:L96)&lt;V$10,IF(SUM(L$24:L97)&lt;V$10,0,(SUM(L$24:L97)-V$10)),L97)</f>
        <v>0</v>
      </c>
      <c r="U97" s="317"/>
      <c r="V97" s="108"/>
      <c r="W97" s="317"/>
      <c r="X97" s="108"/>
      <c r="Y97" s="109"/>
    </row>
    <row r="98" spans="1:34" x14ac:dyDescent="0.25">
      <c r="A98" s="316"/>
      <c r="B98" s="107" t="s">
        <v>248</v>
      </c>
      <c r="C98" s="107">
        <f>+C96</f>
        <v>2032</v>
      </c>
      <c r="D98" s="107">
        <v>75</v>
      </c>
      <c r="E98" s="107">
        <f t="shared" si="11"/>
        <v>0.57894435356151752</v>
      </c>
      <c r="F98" s="107">
        <f t="shared" si="12"/>
        <v>0.59612308987428098</v>
      </c>
      <c r="G98" s="317"/>
      <c r="H98" s="107"/>
      <c r="I98" s="317"/>
      <c r="J98" s="107"/>
      <c r="K98" s="110"/>
      <c r="L98" s="110"/>
      <c r="M98" s="108">
        <f>IF(SUM(M$24:M97)=K$22,0,IF(SUM(L$24:L98)&lt;$V$10,L98,K$22-SUM(L$24:L97)))</f>
        <v>0</v>
      </c>
      <c r="N98" s="108">
        <f t="shared" si="18"/>
        <v>0</v>
      </c>
      <c r="O98" s="108">
        <f t="shared" si="13"/>
        <v>0</v>
      </c>
      <c r="P98" s="108">
        <f t="shared" si="14"/>
        <v>0</v>
      </c>
      <c r="Q98" s="108">
        <f t="shared" si="15"/>
        <v>0</v>
      </c>
      <c r="R98" s="108">
        <f t="shared" si="16"/>
        <v>0</v>
      </c>
      <c r="S98" s="108">
        <f t="shared" si="17"/>
        <v>0</v>
      </c>
      <c r="T98" s="108">
        <f>IF(SUM(L$24:L97)&lt;V$10,IF(SUM(L$24:L98)&lt;V$10,0,(SUM(L$24:L98)-V$10)),L98)</f>
        <v>0</v>
      </c>
      <c r="U98" s="317"/>
      <c r="V98" s="108"/>
      <c r="W98" s="317"/>
      <c r="X98" s="108"/>
      <c r="Y98" s="109"/>
    </row>
    <row r="99" spans="1:34" x14ac:dyDescent="0.25">
      <c r="A99" s="316"/>
      <c r="B99" s="107" t="s">
        <v>249</v>
      </c>
      <c r="C99" s="107">
        <f>+C96</f>
        <v>2032</v>
      </c>
      <c r="D99" s="107">
        <v>76</v>
      </c>
      <c r="E99" s="107">
        <f t="shared" si="11"/>
        <v>0.569434792526328</v>
      </c>
      <c r="F99" s="107">
        <f t="shared" si="12"/>
        <v>0.59612308987428098</v>
      </c>
      <c r="G99" s="317"/>
      <c r="H99" s="107"/>
      <c r="I99" s="317"/>
      <c r="J99" s="107"/>
      <c r="K99" s="110"/>
      <c r="L99" s="110"/>
      <c r="M99" s="108">
        <f>IF(SUM(M$24:M98)=K$22,0,IF(SUM(L$24:L99)&lt;$V$10,L99,K$22-SUM(L$24:L98)))</f>
        <v>0</v>
      </c>
      <c r="N99" s="108">
        <f t="shared" si="18"/>
        <v>0</v>
      </c>
      <c r="O99" s="108">
        <f t="shared" si="13"/>
        <v>0</v>
      </c>
      <c r="P99" s="108">
        <f t="shared" si="14"/>
        <v>0</v>
      </c>
      <c r="Q99" s="108">
        <f t="shared" si="15"/>
        <v>0</v>
      </c>
      <c r="R99" s="108">
        <f t="shared" si="16"/>
        <v>0</v>
      </c>
      <c r="S99" s="108">
        <f t="shared" si="17"/>
        <v>0</v>
      </c>
      <c r="T99" s="108">
        <f>IF(SUM(L$24:L98)&lt;V$10,IF(SUM(L$24:L99)&lt;V$10,0,(SUM(L$24:L99)-V$10)),L99)</f>
        <v>0</v>
      </c>
      <c r="U99" s="317"/>
      <c r="V99" s="108"/>
      <c r="W99" s="317"/>
      <c r="X99" s="108"/>
      <c r="Y99" s="109"/>
    </row>
    <row r="100" spans="1:34" x14ac:dyDescent="0.25">
      <c r="A100" s="316">
        <v>2033</v>
      </c>
      <c r="B100" s="107" t="s">
        <v>246</v>
      </c>
      <c r="C100" s="107">
        <f>+A100</f>
        <v>2033</v>
      </c>
      <c r="D100" s="107">
        <v>77</v>
      </c>
      <c r="E100" s="107">
        <f t="shared" si="11"/>
        <v>0.56008143260187659</v>
      </c>
      <c r="F100" s="107">
        <f t="shared" si="12"/>
        <v>0.55879554731372416</v>
      </c>
      <c r="G100" s="317"/>
      <c r="H100" s="108">
        <f>+G100*F100</f>
        <v>0</v>
      </c>
      <c r="I100" s="317"/>
      <c r="J100" s="108">
        <f>+I100*F100</f>
        <v>0</v>
      </c>
      <c r="K100" s="110"/>
      <c r="L100" s="110"/>
      <c r="M100" s="108">
        <f>IF(SUM(M$24:M99)=K$22,0,IF(SUM(L$24:L100)&lt;$V$10,L100,K$22-SUM(L$24:L99)))</f>
        <v>0</v>
      </c>
      <c r="N100" s="108">
        <f t="shared" si="18"/>
        <v>0</v>
      </c>
      <c r="O100" s="108">
        <f t="shared" si="13"/>
        <v>0</v>
      </c>
      <c r="P100" s="108">
        <f t="shared" si="14"/>
        <v>0</v>
      </c>
      <c r="Q100" s="108">
        <f t="shared" si="15"/>
        <v>0</v>
      </c>
      <c r="R100" s="108">
        <f t="shared" si="16"/>
        <v>0</v>
      </c>
      <c r="S100" s="108">
        <f t="shared" si="17"/>
        <v>0</v>
      </c>
      <c r="T100" s="108">
        <f>IF(SUM(L$24:L99)&lt;V$10,IF(SUM(L$24:L100)&lt;V$10,0,(SUM(L$24:L100)-V$10)),L100)</f>
        <v>0</v>
      </c>
      <c r="U100" s="317">
        <f>SUM(T100:T103)</f>
        <v>0</v>
      </c>
      <c r="V100" s="108">
        <f>+U100*F100</f>
        <v>0</v>
      </c>
      <c r="W100" s="317"/>
      <c r="X100" s="108">
        <f>+W100*F100</f>
        <v>0</v>
      </c>
      <c r="Y100" s="109"/>
    </row>
    <row r="101" spans="1:34" x14ac:dyDescent="0.25">
      <c r="A101" s="316"/>
      <c r="B101" s="107" t="s">
        <v>247</v>
      </c>
      <c r="C101" s="107">
        <f>+C100</f>
        <v>2033</v>
      </c>
      <c r="D101" s="107">
        <v>78</v>
      </c>
      <c r="E101" s="107">
        <f t="shared" si="11"/>
        <v>0.55088170807699099</v>
      </c>
      <c r="F101" s="107">
        <f t="shared" si="12"/>
        <v>0.55879554731372416</v>
      </c>
      <c r="G101" s="317"/>
      <c r="H101" s="107"/>
      <c r="I101" s="317"/>
      <c r="J101" s="107"/>
      <c r="K101" s="110"/>
      <c r="L101" s="110"/>
      <c r="M101" s="108">
        <f>IF(SUM(M$24:M100)=K$22,0,IF(SUM(L$24:L101)&lt;$V$10,L101,K$22-SUM(L$24:L100)))</f>
        <v>0</v>
      </c>
      <c r="N101" s="108">
        <f t="shared" si="18"/>
        <v>0</v>
      </c>
      <c r="O101" s="108">
        <f t="shared" si="13"/>
        <v>0</v>
      </c>
      <c r="P101" s="108">
        <f t="shared" si="14"/>
        <v>0</v>
      </c>
      <c r="Q101" s="108">
        <f t="shared" si="15"/>
        <v>0</v>
      </c>
      <c r="R101" s="108">
        <f t="shared" si="16"/>
        <v>0</v>
      </c>
      <c r="S101" s="108">
        <f t="shared" si="17"/>
        <v>0</v>
      </c>
      <c r="T101" s="108">
        <f>IF(SUM(L$24:L100)&lt;V$10,IF(SUM(L$24:L101)&lt;V$10,0,(SUM(L$24:L101)-V$10)),L101)</f>
        <v>0</v>
      </c>
      <c r="U101" s="317"/>
      <c r="V101" s="108"/>
      <c r="W101" s="317"/>
      <c r="X101" s="108"/>
      <c r="Y101" s="109"/>
    </row>
    <row r="102" spans="1:34" x14ac:dyDescent="0.25">
      <c r="A102" s="316"/>
      <c r="B102" s="107" t="s">
        <v>248</v>
      </c>
      <c r="C102" s="107">
        <f>+C100</f>
        <v>2033</v>
      </c>
      <c r="D102" s="107">
        <v>79</v>
      </c>
      <c r="E102" s="107">
        <f t="shared" si="11"/>
        <v>0.54183309538407687</v>
      </c>
      <c r="F102" s="107">
        <f t="shared" si="12"/>
        <v>0.55879554731372416</v>
      </c>
      <c r="G102" s="317"/>
      <c r="H102" s="107"/>
      <c r="I102" s="317"/>
      <c r="J102" s="107"/>
      <c r="K102" s="110"/>
      <c r="L102" s="110"/>
      <c r="M102" s="108">
        <f>IF(SUM(M$24:M101)=K$22,0,IF(SUM(L$24:L102)&lt;$V$10,L102,K$22-SUM(L$24:L101)))</f>
        <v>0</v>
      </c>
      <c r="N102" s="108">
        <f t="shared" si="18"/>
        <v>0</v>
      </c>
      <c r="O102" s="108">
        <f t="shared" si="13"/>
        <v>0</v>
      </c>
      <c r="P102" s="108">
        <f t="shared" si="14"/>
        <v>0</v>
      </c>
      <c r="Q102" s="108">
        <f t="shared" si="15"/>
        <v>0</v>
      </c>
      <c r="R102" s="108">
        <f t="shared" si="16"/>
        <v>0</v>
      </c>
      <c r="S102" s="108">
        <f t="shared" si="17"/>
        <v>0</v>
      </c>
      <c r="T102" s="108">
        <f>IF(SUM(L$24:L101)&lt;V$10,IF(SUM(L$24:L102)&lt;V$10,0,(SUM(L$24:L102)-V$10)),L102)</f>
        <v>0</v>
      </c>
      <c r="U102" s="317"/>
      <c r="V102" s="108"/>
      <c r="W102" s="317"/>
      <c r="X102" s="108"/>
      <c r="Y102" s="109"/>
    </row>
    <row r="103" spans="1:34" x14ac:dyDescent="0.25">
      <c r="A103" s="316"/>
      <c r="B103" s="107" t="s">
        <v>249</v>
      </c>
      <c r="C103" s="107">
        <f>+C100</f>
        <v>2033</v>
      </c>
      <c r="D103" s="107">
        <v>80</v>
      </c>
      <c r="E103" s="107">
        <f t="shared" si="11"/>
        <v>0.53293311240688213</v>
      </c>
      <c r="F103" s="107">
        <f t="shared" si="12"/>
        <v>0.55879554731372416</v>
      </c>
      <c r="G103" s="317"/>
      <c r="H103" s="107"/>
      <c r="I103" s="317"/>
      <c r="J103" s="107"/>
      <c r="K103" s="110"/>
      <c r="L103" s="110"/>
      <c r="M103" s="108">
        <f>IF(SUM(M$24:M102)=K$22,0,IF(SUM(L$24:L103)&lt;$V$10,L103,K$22-SUM(L$24:L102)))</f>
        <v>0</v>
      </c>
      <c r="N103" s="108">
        <f t="shared" si="18"/>
        <v>0</v>
      </c>
      <c r="O103" s="108">
        <f t="shared" si="13"/>
        <v>0</v>
      </c>
      <c r="P103" s="108">
        <f t="shared" si="14"/>
        <v>0</v>
      </c>
      <c r="Q103" s="108">
        <f t="shared" si="15"/>
        <v>0</v>
      </c>
      <c r="R103" s="108">
        <f t="shared" si="16"/>
        <v>0</v>
      </c>
      <c r="S103" s="108">
        <f t="shared" si="17"/>
        <v>0</v>
      </c>
      <c r="T103" s="108">
        <f>IF(SUM(L$24:L102)&lt;V$10,IF(SUM(L$24:L103)&lt;V$10,0,(SUM(L$24:L103)-V$10)),L103)</f>
        <v>0</v>
      </c>
      <c r="U103" s="317"/>
      <c r="V103" s="108"/>
      <c r="W103" s="317"/>
      <c r="X103" s="108"/>
      <c r="Y103" s="109"/>
    </row>
    <row r="104" spans="1:34" x14ac:dyDescent="0.25">
      <c r="A104" s="316">
        <v>2034</v>
      </c>
      <c r="B104" s="107" t="s">
        <v>246</v>
      </c>
      <c r="C104" s="107">
        <f>+A104</f>
        <v>2034</v>
      </c>
      <c r="D104" s="107">
        <v>81</v>
      </c>
      <c r="E104" s="107">
        <f t="shared" si="11"/>
        <v>0.52417931779962834</v>
      </c>
      <c r="F104" s="107">
        <f t="shared" si="12"/>
        <v>0.5238053499378742</v>
      </c>
      <c r="G104" s="317"/>
      <c r="H104" s="108">
        <f>+G104*F104</f>
        <v>0</v>
      </c>
      <c r="I104" s="317"/>
      <c r="J104" s="108">
        <f>+I104*F104</f>
        <v>0</v>
      </c>
      <c r="K104" s="110"/>
      <c r="L104" s="110"/>
      <c r="M104" s="108">
        <f>IF(SUM(M$24:M103)=K$22,0,IF(SUM(L$24:L104)&lt;$V$10,L104,K$22-SUM(L$24:L103)))</f>
        <v>0</v>
      </c>
      <c r="N104" s="108">
        <f t="shared" si="18"/>
        <v>0</v>
      </c>
      <c r="O104" s="108">
        <f t="shared" si="13"/>
        <v>0</v>
      </c>
      <c r="P104" s="108">
        <f t="shared" si="14"/>
        <v>0</v>
      </c>
      <c r="Q104" s="108">
        <f t="shared" si="15"/>
        <v>0</v>
      </c>
      <c r="R104" s="108">
        <f t="shared" si="16"/>
        <v>0</v>
      </c>
      <c r="S104" s="108">
        <f t="shared" si="17"/>
        <v>0</v>
      </c>
      <c r="T104" s="108">
        <f>IF(SUM(L$24:L103)&lt;V$10,IF(SUM(L$24:L104)&lt;V$10,0,(SUM(L$24:L104)-V$10)),L104)</f>
        <v>0</v>
      </c>
      <c r="U104" s="317">
        <f>SUM(T104:T107)</f>
        <v>0</v>
      </c>
      <c r="V104" s="108">
        <f>+U104*F104</f>
        <v>0</v>
      </c>
      <c r="W104" s="317"/>
      <c r="X104" s="108">
        <f>+W104*F104</f>
        <v>0</v>
      </c>
      <c r="Y104" s="109"/>
    </row>
    <row r="105" spans="1:34" x14ac:dyDescent="0.25">
      <c r="A105" s="316"/>
      <c r="B105" s="107" t="s">
        <v>247</v>
      </c>
      <c r="C105" s="107">
        <f>+C104</f>
        <v>2034</v>
      </c>
      <c r="D105" s="107">
        <v>82</v>
      </c>
      <c r="E105" s="107">
        <f t="shared" si="11"/>
        <v>0.515569310317329</v>
      </c>
      <c r="F105" s="107">
        <f t="shared" si="12"/>
        <v>0.5238053499378742</v>
      </c>
      <c r="G105" s="317"/>
      <c r="H105" s="107"/>
      <c r="I105" s="317"/>
      <c r="J105" s="107"/>
      <c r="K105" s="110"/>
      <c r="L105" s="110"/>
      <c r="M105" s="108">
        <f>IF(SUM(M$24:M104)=K$22,0,IF(SUM(L$24:L105)&lt;$V$10,L105,K$22-SUM(L$24:L104)))</f>
        <v>0</v>
      </c>
      <c r="N105" s="108">
        <f t="shared" si="18"/>
        <v>0</v>
      </c>
      <c r="O105" s="108">
        <f t="shared" si="13"/>
        <v>0</v>
      </c>
      <c r="P105" s="108">
        <f t="shared" si="14"/>
        <v>0</v>
      </c>
      <c r="Q105" s="108">
        <f t="shared" si="15"/>
        <v>0</v>
      </c>
      <c r="R105" s="108">
        <f t="shared" si="16"/>
        <v>0</v>
      </c>
      <c r="S105" s="108">
        <f t="shared" si="17"/>
        <v>0</v>
      </c>
      <c r="T105" s="108">
        <f>IF(SUM(L$24:L104)&lt;V$10,IF(SUM(L$24:L105)&lt;V$10,0,(SUM(L$24:L105)-V$10)),L105)</f>
        <v>0</v>
      </c>
      <c r="U105" s="317"/>
      <c r="V105" s="108"/>
      <c r="W105" s="317"/>
      <c r="X105" s="108"/>
      <c r="Y105" s="109"/>
    </row>
    <row r="106" spans="1:34" x14ac:dyDescent="0.25">
      <c r="A106" s="316"/>
      <c r="B106" s="107" t="s">
        <v>248</v>
      </c>
      <c r="C106" s="107">
        <f>+C104</f>
        <v>2034</v>
      </c>
      <c r="D106" s="107">
        <v>83</v>
      </c>
      <c r="E106" s="107">
        <f t="shared" si="11"/>
        <v>0.50710072815710538</v>
      </c>
      <c r="F106" s="107">
        <f t="shared" si="12"/>
        <v>0.5238053499378742</v>
      </c>
      <c r="G106" s="317"/>
      <c r="H106" s="107"/>
      <c r="I106" s="317"/>
      <c r="J106" s="107"/>
      <c r="K106" s="110"/>
      <c r="L106" s="110"/>
      <c r="M106" s="108">
        <f>IF(SUM(M$24:M105)=K$22,0,IF(SUM(L$24:L106)&lt;$V$10,L106,K$22-SUM(L$24:L105)))</f>
        <v>0</v>
      </c>
      <c r="N106" s="108">
        <f t="shared" si="18"/>
        <v>0</v>
      </c>
      <c r="O106" s="108">
        <f t="shared" si="13"/>
        <v>0</v>
      </c>
      <c r="P106" s="108">
        <f t="shared" si="14"/>
        <v>0</v>
      </c>
      <c r="Q106" s="108">
        <f t="shared" si="15"/>
        <v>0</v>
      </c>
      <c r="R106" s="108">
        <f t="shared" si="16"/>
        <v>0</v>
      </c>
      <c r="S106" s="108">
        <f t="shared" si="17"/>
        <v>0</v>
      </c>
      <c r="T106" s="108">
        <f>IF(SUM(L$24:L105)&lt;V$10,IF(SUM(L$24:L106)&lt;V$10,0,(SUM(L$24:L106)-V$10)),L106)</f>
        <v>0</v>
      </c>
      <c r="U106" s="317"/>
      <c r="V106" s="108"/>
      <c r="W106" s="317"/>
      <c r="X106" s="108"/>
      <c r="Y106" s="109"/>
    </row>
    <row r="107" spans="1:34" x14ac:dyDescent="0.25">
      <c r="A107" s="316"/>
      <c r="B107" s="107" t="s">
        <v>249</v>
      </c>
      <c r="C107" s="107">
        <f>+C104</f>
        <v>2034</v>
      </c>
      <c r="D107" s="107">
        <v>84</v>
      </c>
      <c r="E107" s="107">
        <f t="shared" si="11"/>
        <v>0.49877124831032305</v>
      </c>
      <c r="F107" s="107">
        <f t="shared" si="12"/>
        <v>0.5238053499378742</v>
      </c>
      <c r="G107" s="317"/>
      <c r="H107" s="107"/>
      <c r="I107" s="317"/>
      <c r="J107" s="107"/>
      <c r="K107" s="110"/>
      <c r="L107" s="110"/>
      <c r="M107" s="108">
        <f>IF(SUM(M$24:M106)=K$22,0,IF(SUM(L$24:L107)&lt;$V$10,L107,K$22-SUM(L$24:L106)))</f>
        <v>0</v>
      </c>
      <c r="N107" s="108">
        <f t="shared" si="18"/>
        <v>0</v>
      </c>
      <c r="O107" s="108">
        <f t="shared" si="13"/>
        <v>0</v>
      </c>
      <c r="P107" s="108">
        <f t="shared" si="14"/>
        <v>0</v>
      </c>
      <c r="Q107" s="108">
        <f t="shared" si="15"/>
        <v>0</v>
      </c>
      <c r="R107" s="108">
        <f t="shared" si="16"/>
        <v>0</v>
      </c>
      <c r="S107" s="108">
        <f t="shared" si="17"/>
        <v>0</v>
      </c>
      <c r="T107" s="108">
        <f>IF(SUM(L$24:L106)&lt;V$10,IF(SUM(L$24:L107)&lt;V$10,0,(SUM(L$24:L107)-V$10)),L107)</f>
        <v>0</v>
      </c>
      <c r="U107" s="317"/>
      <c r="V107" s="108"/>
      <c r="W107" s="317"/>
      <c r="X107" s="108"/>
      <c r="Y107" s="109"/>
    </row>
    <row r="108" spans="1:34" x14ac:dyDescent="0.25">
      <c r="A108" s="316">
        <v>2035</v>
      </c>
      <c r="B108" s="107" t="s">
        <v>246</v>
      </c>
      <c r="C108" s="107">
        <f>+A108</f>
        <v>2035</v>
      </c>
      <c r="D108" s="107">
        <v>85</v>
      </c>
      <c r="E108" s="107">
        <f t="shared" si="11"/>
        <v>0.4905785859253694</v>
      </c>
      <c r="F108" s="107">
        <f t="shared" si="12"/>
        <v>0.49100613979928215</v>
      </c>
      <c r="G108" s="317"/>
      <c r="H108" s="108">
        <f>+G108*F108</f>
        <v>0</v>
      </c>
      <c r="I108" s="317"/>
      <c r="J108" s="108">
        <f>+I108*F108</f>
        <v>0</v>
      </c>
      <c r="K108" s="110"/>
      <c r="L108" s="110"/>
      <c r="M108" s="108">
        <f>IF(SUM(M$24:M107)=K$22,0,IF(SUM(L$24:L108)&lt;$V$10,L108,K$22-SUM(L$24:L107)))</f>
        <v>0</v>
      </c>
      <c r="N108" s="108">
        <f t="shared" si="18"/>
        <v>0</v>
      </c>
      <c r="O108" s="108">
        <f t="shared" si="13"/>
        <v>0</v>
      </c>
      <c r="P108" s="108">
        <f t="shared" si="14"/>
        <v>0</v>
      </c>
      <c r="Q108" s="108">
        <f t="shared" si="15"/>
        <v>0</v>
      </c>
      <c r="R108" s="108">
        <f t="shared" si="16"/>
        <v>0</v>
      </c>
      <c r="S108" s="108">
        <f t="shared" si="17"/>
        <v>0</v>
      </c>
      <c r="T108" s="108">
        <f>IF(SUM(L$24:L107)&lt;V$10,IF(SUM(L$24:L108)&lt;V$10,0,(SUM(L$24:L108)-V$10)),L108)</f>
        <v>0</v>
      </c>
      <c r="U108" s="317">
        <f>SUM(T108:T111)</f>
        <v>0</v>
      </c>
      <c r="V108" s="108">
        <f>+U108*F108</f>
        <v>0</v>
      </c>
      <c r="W108" s="317"/>
      <c r="X108" s="108">
        <f>+W108*F108</f>
        <v>0</v>
      </c>
      <c r="Y108" s="109"/>
    </row>
    <row r="109" spans="1:34" x14ac:dyDescent="0.25">
      <c r="A109" s="316"/>
      <c r="B109" s="107" t="s">
        <v>247</v>
      </c>
      <c r="C109" s="107">
        <f>+C108</f>
        <v>2035</v>
      </c>
      <c r="D109" s="107">
        <v>86</v>
      </c>
      <c r="E109" s="107">
        <f t="shared" si="11"/>
        <v>0.48252049368089844</v>
      </c>
      <c r="F109" s="107">
        <f t="shared" si="12"/>
        <v>0.49100613979928215</v>
      </c>
      <c r="G109" s="317"/>
      <c r="H109" s="107"/>
      <c r="I109" s="317"/>
      <c r="J109" s="107"/>
      <c r="K109" s="110"/>
      <c r="L109" s="110"/>
      <c r="M109" s="108">
        <f>IF(SUM(M$24:M108)=K$22,0,IF(SUM(L$24:L109)&lt;$V$10,L109,K$22-SUM(L$24:L108)))</f>
        <v>0</v>
      </c>
      <c r="N109" s="108">
        <f t="shared" si="18"/>
        <v>0</v>
      </c>
      <c r="O109" s="108">
        <f t="shared" si="13"/>
        <v>0</v>
      </c>
      <c r="P109" s="108">
        <f t="shared" si="14"/>
        <v>0</v>
      </c>
      <c r="Q109" s="108">
        <f t="shared" si="15"/>
        <v>0</v>
      </c>
      <c r="R109" s="108">
        <f t="shared" si="16"/>
        <v>0</v>
      </c>
      <c r="S109" s="108">
        <f t="shared" si="17"/>
        <v>0</v>
      </c>
      <c r="T109" s="108">
        <f>IF(SUM(L$24:L108)&lt;V$10,IF(SUM(L$24:L109)&lt;V$10,0,(SUM(L$24:L109)-V$10)),L109)</f>
        <v>0</v>
      </c>
      <c r="U109" s="317"/>
      <c r="V109" s="108"/>
      <c r="W109" s="317"/>
      <c r="X109" s="108"/>
      <c r="Y109" s="109"/>
    </row>
    <row r="110" spans="1:34" x14ac:dyDescent="0.25">
      <c r="A110" s="316"/>
      <c r="B110" s="107" t="s">
        <v>248</v>
      </c>
      <c r="C110" s="107">
        <f>+C108</f>
        <v>2035</v>
      </c>
      <c r="D110" s="107">
        <v>87</v>
      </c>
      <c r="E110" s="107">
        <f t="shared" si="11"/>
        <v>0.47459476116936994</v>
      </c>
      <c r="F110" s="107">
        <f t="shared" si="12"/>
        <v>0.49100613979928215</v>
      </c>
      <c r="G110" s="317"/>
      <c r="H110" s="107"/>
      <c r="I110" s="317"/>
      <c r="J110" s="107"/>
      <c r="K110" s="110"/>
      <c r="L110" s="110"/>
      <c r="M110" s="108">
        <f>IF(SUM(M$24:M109)=K$22,0,IF(SUM(L$24:L110)&lt;$V$10,L110,K$22-SUM(L$24:L109)))</f>
        <v>0</v>
      </c>
      <c r="N110" s="108">
        <f t="shared" si="18"/>
        <v>0</v>
      </c>
      <c r="O110" s="108">
        <f t="shared" si="13"/>
        <v>0</v>
      </c>
      <c r="P110" s="108">
        <f t="shared" si="14"/>
        <v>0</v>
      </c>
      <c r="Q110" s="108">
        <f t="shared" si="15"/>
        <v>0</v>
      </c>
      <c r="R110" s="108">
        <f t="shared" si="16"/>
        <v>0</v>
      </c>
      <c r="S110" s="108">
        <f t="shared" si="17"/>
        <v>0</v>
      </c>
      <c r="T110" s="108">
        <f>IF(SUM(L$24:L109)&lt;V$10,IF(SUM(L$24:L110)&lt;V$10,0,(SUM(L$24:L110)-V$10)),L110)</f>
        <v>0</v>
      </c>
      <c r="U110" s="317"/>
      <c r="V110" s="108"/>
      <c r="W110" s="317"/>
      <c r="X110" s="108"/>
      <c r="Y110" s="109"/>
      <c r="Z110" s="90"/>
    </row>
    <row r="111" spans="1:34" x14ac:dyDescent="0.25">
      <c r="A111" s="316"/>
      <c r="B111" s="107" t="s">
        <v>249</v>
      </c>
      <c r="C111" s="107">
        <f>+C108</f>
        <v>2035</v>
      </c>
      <c r="D111" s="107">
        <v>88</v>
      </c>
      <c r="E111" s="107">
        <f t="shared" si="11"/>
        <v>0.46679921429071514</v>
      </c>
      <c r="F111" s="107">
        <f t="shared" si="12"/>
        <v>0.49100613979928215</v>
      </c>
      <c r="G111" s="317"/>
      <c r="H111" s="107"/>
      <c r="I111" s="317"/>
      <c r="J111" s="107"/>
      <c r="K111" s="110"/>
      <c r="L111" s="110"/>
      <c r="M111" s="108">
        <f>IF(SUM(M$24:M110)=K$22,0,IF(SUM(L$24:L111)&lt;$V$10,L111,K$22-SUM(L$24:L110)))</f>
        <v>0</v>
      </c>
      <c r="N111" s="108">
        <f t="shared" si="18"/>
        <v>0</v>
      </c>
      <c r="O111" s="108">
        <f t="shared" si="13"/>
        <v>0</v>
      </c>
      <c r="P111" s="108">
        <f t="shared" si="14"/>
        <v>0</v>
      </c>
      <c r="Q111" s="108">
        <f t="shared" si="15"/>
        <v>0</v>
      </c>
      <c r="R111" s="108">
        <f t="shared" si="16"/>
        <v>0</v>
      </c>
      <c r="S111" s="108">
        <f t="shared" si="17"/>
        <v>0</v>
      </c>
      <c r="T111" s="108">
        <f>IF(SUM(L$24:L110)&lt;V$10,IF(SUM(L$24:L111)&lt;V$10,0,(SUM(L$24:L111)-V$10)),L111)</f>
        <v>0</v>
      </c>
      <c r="U111" s="317"/>
      <c r="V111" s="108"/>
      <c r="W111" s="317"/>
      <c r="X111" s="108"/>
      <c r="Y111" s="109"/>
      <c r="Z111" s="319"/>
      <c r="AA111" s="319"/>
      <c r="AB111" s="319"/>
      <c r="AC111" s="319"/>
      <c r="AD111" s="319"/>
      <c r="AE111" s="319"/>
      <c r="AF111" s="320"/>
      <c r="AG111" s="320"/>
      <c r="AH111" s="320"/>
    </row>
    <row r="112" spans="1:34" x14ac:dyDescent="0.25">
      <c r="A112" s="316">
        <v>2036</v>
      </c>
      <c r="B112" s="107" t="s">
        <v>246</v>
      </c>
      <c r="C112" s="107">
        <f>+A112</f>
        <v>2036</v>
      </c>
      <c r="D112" s="107">
        <v>89</v>
      </c>
      <c r="E112" s="107">
        <f t="shared" si="11"/>
        <v>0.45913171465596064</v>
      </c>
      <c r="F112" s="107">
        <f t="shared" si="12"/>
        <v>0.46026072347139307</v>
      </c>
      <c r="G112" s="317"/>
      <c r="H112" s="108">
        <f>+G112*F112</f>
        <v>0</v>
      </c>
      <c r="I112" s="317"/>
      <c r="J112" s="108">
        <f>+I112*F112</f>
        <v>0</v>
      </c>
      <c r="K112" s="110"/>
      <c r="L112" s="110"/>
      <c r="M112" s="108">
        <f>IF(SUM(M$24:M111)=K$22,0,IF(SUM(L$24:L112)&lt;$V$10,L112,K$22-SUM(L$24:L111)))</f>
        <v>0</v>
      </c>
      <c r="N112" s="108">
        <f t="shared" si="18"/>
        <v>0</v>
      </c>
      <c r="O112" s="108">
        <f t="shared" si="13"/>
        <v>0</v>
      </c>
      <c r="P112" s="108">
        <f t="shared" si="14"/>
        <v>0</v>
      </c>
      <c r="Q112" s="108">
        <f t="shared" si="15"/>
        <v>0</v>
      </c>
      <c r="R112" s="108">
        <f t="shared" si="16"/>
        <v>0</v>
      </c>
      <c r="S112" s="108">
        <f t="shared" si="17"/>
        <v>0</v>
      </c>
      <c r="T112" s="108">
        <f>IF(SUM(L$24:L111)&lt;V$10,IF(SUM(L$24:L112)&lt;V$10,0,(SUM(L$24:L112)-V$10)),L112)</f>
        <v>0</v>
      </c>
      <c r="U112" s="317">
        <f>SUM(T112:T115)</f>
        <v>0</v>
      </c>
      <c r="V112" s="108">
        <f>+U112*F112</f>
        <v>0</v>
      </c>
      <c r="W112" s="317"/>
      <c r="X112" s="108">
        <f>+W112*F112</f>
        <v>0</v>
      </c>
      <c r="Y112" s="109"/>
      <c r="Z112" s="319"/>
      <c r="AA112" s="319"/>
      <c r="AB112" s="101"/>
      <c r="AC112" s="101"/>
      <c r="AD112" s="101"/>
      <c r="AE112" s="101"/>
      <c r="AF112" s="320"/>
      <c r="AG112" s="320"/>
      <c r="AH112" s="320"/>
    </row>
    <row r="113" spans="1:34" x14ac:dyDescent="0.25">
      <c r="A113" s="316"/>
      <c r="B113" s="107" t="s">
        <v>247</v>
      </c>
      <c r="C113" s="107">
        <f>+C112</f>
        <v>2036</v>
      </c>
      <c r="D113" s="107">
        <v>90</v>
      </c>
      <c r="E113" s="107">
        <f t="shared" si="11"/>
        <v>0.4515901590006498</v>
      </c>
      <c r="F113" s="107">
        <f t="shared" si="12"/>
        <v>0.46026072347139307</v>
      </c>
      <c r="G113" s="317"/>
      <c r="H113" s="107"/>
      <c r="I113" s="317"/>
      <c r="J113" s="107"/>
      <c r="K113" s="110"/>
      <c r="L113" s="110"/>
      <c r="M113" s="108">
        <f>IF(SUM(M$24:M112)=K$22,0,IF(SUM(L$24:L113)&lt;$V$10,L113,K$22-SUM(L$24:L112)))</f>
        <v>0</v>
      </c>
      <c r="N113" s="108">
        <f t="shared" si="18"/>
        <v>0</v>
      </c>
      <c r="O113" s="108">
        <f t="shared" si="13"/>
        <v>0</v>
      </c>
      <c r="P113" s="108">
        <f t="shared" si="14"/>
        <v>0</v>
      </c>
      <c r="Q113" s="108">
        <f t="shared" si="15"/>
        <v>0</v>
      </c>
      <c r="R113" s="108">
        <f t="shared" si="16"/>
        <v>0</v>
      </c>
      <c r="S113" s="108">
        <f t="shared" si="17"/>
        <v>0</v>
      </c>
      <c r="T113" s="108">
        <f>IF(SUM(L$24:L112)&lt;V$10,IF(SUM(L$24:L113)&lt;V$10,0,(SUM(L$24:L113)-V$10)),L113)</f>
        <v>0</v>
      </c>
      <c r="U113" s="317"/>
      <c r="V113" s="108"/>
      <c r="W113" s="317"/>
      <c r="X113" s="108"/>
      <c r="Y113" s="109"/>
      <c r="Z113" s="318"/>
      <c r="AA113" s="318"/>
      <c r="AB113" s="318"/>
      <c r="AC113" s="318"/>
      <c r="AD113" s="318"/>
      <c r="AE113" s="318"/>
      <c r="AF113" s="318"/>
      <c r="AG113" s="318"/>
      <c r="AH113" s="318"/>
    </row>
    <row r="114" spans="1:34" x14ac:dyDescent="0.25">
      <c r="A114" s="316"/>
      <c r="B114" s="107" t="s">
        <v>248</v>
      </c>
      <c r="C114" s="107">
        <f>+C112</f>
        <v>2036</v>
      </c>
      <c r="D114" s="107">
        <v>91</v>
      </c>
      <c r="E114" s="107">
        <f t="shared" si="11"/>
        <v>0.44417247860789799</v>
      </c>
      <c r="F114" s="107">
        <f t="shared" si="12"/>
        <v>0.46026072347139307</v>
      </c>
      <c r="G114" s="317"/>
      <c r="H114" s="107"/>
      <c r="I114" s="317"/>
      <c r="J114" s="107"/>
      <c r="K114" s="110"/>
      <c r="L114" s="110"/>
      <c r="M114" s="108">
        <f>IF(SUM(M$24:M113)=K$22,0,IF(SUM(L$24:L114)&lt;$V$10,L114,K$22-SUM(L$24:L113)))</f>
        <v>0</v>
      </c>
      <c r="N114" s="108">
        <f t="shared" si="18"/>
        <v>0</v>
      </c>
      <c r="O114" s="108">
        <f t="shared" si="13"/>
        <v>0</v>
      </c>
      <c r="P114" s="108">
        <f t="shared" si="14"/>
        <v>0</v>
      </c>
      <c r="Q114" s="108">
        <f t="shared" si="15"/>
        <v>0</v>
      </c>
      <c r="R114" s="108">
        <f t="shared" si="16"/>
        <v>0</v>
      </c>
      <c r="S114" s="108">
        <f t="shared" si="17"/>
        <v>0</v>
      </c>
      <c r="T114" s="108">
        <f>IF(SUM(L$24:L113)&lt;V$10,IF(SUM(L$24:L114)&lt;V$10,0,(SUM(L$24:L114)-V$10)),L114)</f>
        <v>0</v>
      </c>
      <c r="U114" s="317"/>
      <c r="V114" s="108"/>
      <c r="W114" s="317"/>
      <c r="X114" s="108"/>
      <c r="Y114" s="109"/>
      <c r="Z114" s="318"/>
      <c r="AA114" s="318"/>
      <c r="AB114" s="318"/>
      <c r="AC114" s="318"/>
      <c r="AD114" s="318"/>
      <c r="AE114" s="318"/>
      <c r="AF114" s="318"/>
      <c r="AG114" s="318"/>
      <c r="AH114" s="318"/>
    </row>
    <row r="115" spans="1:34" x14ac:dyDescent="0.25">
      <c r="A115" s="316"/>
      <c r="B115" s="107" t="s">
        <v>249</v>
      </c>
      <c r="C115" s="107">
        <f>+C112</f>
        <v>2036</v>
      </c>
      <c r="D115" s="107">
        <v>92</v>
      </c>
      <c r="E115" s="107">
        <f t="shared" si="11"/>
        <v>0.43687663874092458</v>
      </c>
      <c r="F115" s="107">
        <f t="shared" si="12"/>
        <v>0.46026072347139307</v>
      </c>
      <c r="G115" s="317"/>
      <c r="H115" s="107"/>
      <c r="I115" s="317"/>
      <c r="J115" s="107"/>
      <c r="K115" s="110"/>
      <c r="L115" s="110"/>
      <c r="M115" s="108">
        <f>IF(SUM(M$24:M114)=K$22,0,IF(SUM(L$24:L115)&lt;$V$10,L115,K$22-SUM(L$24:L114)))</f>
        <v>0</v>
      </c>
      <c r="N115" s="108">
        <f t="shared" si="18"/>
        <v>0</v>
      </c>
      <c r="O115" s="108">
        <f t="shared" si="13"/>
        <v>0</v>
      </c>
      <c r="P115" s="108">
        <f t="shared" si="14"/>
        <v>0</v>
      </c>
      <c r="Q115" s="108">
        <f t="shared" si="15"/>
        <v>0</v>
      </c>
      <c r="R115" s="108">
        <f t="shared" si="16"/>
        <v>0</v>
      </c>
      <c r="S115" s="108">
        <f t="shared" si="17"/>
        <v>0</v>
      </c>
      <c r="T115" s="108">
        <f>IF(SUM(L$24:L114)&lt;V$10,IF(SUM(L$24:L115)&lt;V$10,0,(SUM(L$24:L115)-V$10)),L115)</f>
        <v>0</v>
      </c>
      <c r="U115" s="317"/>
      <c r="V115" s="108"/>
      <c r="W115" s="317"/>
      <c r="X115" s="108"/>
      <c r="Y115" s="109"/>
    </row>
    <row r="116" spans="1:34" x14ac:dyDescent="0.25">
      <c r="A116" s="316">
        <v>2037</v>
      </c>
      <c r="B116" s="107" t="s">
        <v>246</v>
      </c>
      <c r="C116" s="107">
        <f>+A116</f>
        <v>2037</v>
      </c>
      <c r="D116" s="107">
        <v>93</v>
      </c>
      <c r="E116" s="107">
        <f t="shared" si="11"/>
        <v>0.42970063808490666</v>
      </c>
      <c r="F116" s="107">
        <f t="shared" si="12"/>
        <v>0.43144049819215702</v>
      </c>
      <c r="G116" s="317"/>
      <c r="H116" s="108">
        <f>+G116*F116</f>
        <v>0</v>
      </c>
      <c r="I116" s="317"/>
      <c r="J116" s="108">
        <f>+I116*F116</f>
        <v>0</v>
      </c>
      <c r="K116" s="110"/>
      <c r="L116" s="110"/>
      <c r="M116" s="108">
        <f>IF(SUM(M$24:M115)=K$22,0,IF(SUM(L$24:L116)&lt;$V$10,L116,K$22-SUM(L$24:L115)))</f>
        <v>0</v>
      </c>
      <c r="N116" s="108">
        <f t="shared" si="18"/>
        <v>0</v>
      </c>
      <c r="O116" s="108">
        <f t="shared" si="13"/>
        <v>0</v>
      </c>
      <c r="P116" s="108">
        <f t="shared" si="14"/>
        <v>0</v>
      </c>
      <c r="Q116" s="108">
        <f t="shared" si="15"/>
        <v>0</v>
      </c>
      <c r="R116" s="108">
        <f t="shared" si="16"/>
        <v>0</v>
      </c>
      <c r="S116" s="108">
        <f t="shared" si="17"/>
        <v>0</v>
      </c>
      <c r="T116" s="108">
        <f>IF(SUM(L$24:L115)&lt;V$10,IF(SUM(L$24:L116)&lt;V$10,0,(SUM(L$24:L116)-V$10)),L116)</f>
        <v>0</v>
      </c>
      <c r="U116" s="317">
        <f>SUM(T116:T119)</f>
        <v>0</v>
      </c>
      <c r="V116" s="108">
        <f>+U116*F116</f>
        <v>0</v>
      </c>
      <c r="W116" s="317"/>
      <c r="X116" s="108">
        <f>+W116*F116</f>
        <v>0</v>
      </c>
      <c r="Y116" s="109"/>
    </row>
    <row r="117" spans="1:34" x14ac:dyDescent="0.25">
      <c r="A117" s="316"/>
      <c r="B117" s="107" t="s">
        <v>247</v>
      </c>
      <c r="C117" s="107">
        <f>+C116</f>
        <v>2037</v>
      </c>
      <c r="D117" s="107">
        <v>94</v>
      </c>
      <c r="E117" s="107">
        <f t="shared" si="11"/>
        <v>0.42264250819800009</v>
      </c>
      <c r="F117" s="107">
        <f t="shared" si="12"/>
        <v>0.43144049819215702</v>
      </c>
      <c r="G117" s="317"/>
      <c r="H117" s="107"/>
      <c r="I117" s="317"/>
      <c r="J117" s="107"/>
      <c r="K117" s="110"/>
      <c r="L117" s="110"/>
      <c r="M117" s="108">
        <f>IF(SUM(M$24:M116)=K$22,0,IF(SUM(L$24:L117)&lt;$V$10,L117,K$22-SUM(L$24:L116)))</f>
        <v>0</v>
      </c>
      <c r="N117" s="108">
        <f t="shared" si="18"/>
        <v>0</v>
      </c>
      <c r="O117" s="108">
        <f t="shared" si="13"/>
        <v>0</v>
      </c>
      <c r="P117" s="108">
        <f t="shared" si="14"/>
        <v>0</v>
      </c>
      <c r="Q117" s="108">
        <f t="shared" si="15"/>
        <v>0</v>
      </c>
      <c r="R117" s="108">
        <f t="shared" si="16"/>
        <v>0</v>
      </c>
      <c r="S117" s="108">
        <f t="shared" si="17"/>
        <v>0</v>
      </c>
      <c r="T117" s="108">
        <f>IF(SUM(L$24:L116)&lt;V$10,IF(SUM(L$24:L117)&lt;V$10,0,(SUM(L$24:L117)-V$10)),L117)</f>
        <v>0</v>
      </c>
      <c r="U117" s="317"/>
      <c r="V117" s="108"/>
      <c r="W117" s="317"/>
      <c r="X117" s="108"/>
      <c r="Y117" s="109"/>
    </row>
    <row r="118" spans="1:34" x14ac:dyDescent="0.25">
      <c r="A118" s="316"/>
      <c r="B118" s="107" t="s">
        <v>248</v>
      </c>
      <c r="C118" s="107">
        <f>+C116</f>
        <v>2037</v>
      </c>
      <c r="D118" s="107">
        <v>95</v>
      </c>
      <c r="E118" s="107">
        <f t="shared" si="11"/>
        <v>0.41570031297137811</v>
      </c>
      <c r="F118" s="107">
        <f t="shared" si="12"/>
        <v>0.43144049819215702</v>
      </c>
      <c r="G118" s="317"/>
      <c r="H118" s="107"/>
      <c r="I118" s="317"/>
      <c r="J118" s="107"/>
      <c r="K118" s="110"/>
      <c r="L118" s="110"/>
      <c r="M118" s="108">
        <f>IF(SUM(M$24:M117)=K$22,0,IF(SUM(L$24:L118)&lt;$V$10,L118,K$22-SUM(L$24:L117)))</f>
        <v>0</v>
      </c>
      <c r="N118" s="108">
        <f t="shared" si="18"/>
        <v>0</v>
      </c>
      <c r="O118" s="108">
        <f t="shared" si="13"/>
        <v>0</v>
      </c>
      <c r="P118" s="108">
        <f t="shared" si="14"/>
        <v>0</v>
      </c>
      <c r="Q118" s="108">
        <f t="shared" si="15"/>
        <v>0</v>
      </c>
      <c r="R118" s="108">
        <f t="shared" si="16"/>
        <v>0</v>
      </c>
      <c r="S118" s="108">
        <f t="shared" si="17"/>
        <v>0</v>
      </c>
      <c r="T118" s="108">
        <f>IF(SUM(L$24:L117)&lt;V$10,IF(SUM(L$24:L118)&lt;V$10,0,(SUM(L$24:L118)-V$10)),L118)</f>
        <v>0</v>
      </c>
      <c r="U118" s="317"/>
      <c r="V118" s="108"/>
      <c r="W118" s="317"/>
      <c r="X118" s="108"/>
      <c r="Y118" s="109"/>
    </row>
    <row r="119" spans="1:34" x14ac:dyDescent="0.25">
      <c r="A119" s="316"/>
      <c r="B119" s="107" t="s">
        <v>249</v>
      </c>
      <c r="C119" s="107">
        <f>+C116</f>
        <v>2037</v>
      </c>
      <c r="D119" s="107">
        <v>96</v>
      </c>
      <c r="E119" s="107">
        <f t="shared" si="11"/>
        <v>0.40887214809813927</v>
      </c>
      <c r="F119" s="107">
        <f t="shared" si="12"/>
        <v>0.43144049819215702</v>
      </c>
      <c r="G119" s="317"/>
      <c r="H119" s="107"/>
      <c r="I119" s="317"/>
      <c r="J119" s="107"/>
      <c r="K119" s="110"/>
      <c r="L119" s="110"/>
      <c r="M119" s="108">
        <f>IF(SUM(M$24:M118)=K$22,0,IF(SUM(L$24:L119)&lt;$V$10,L119,K$22-SUM(L$24:L118)))</f>
        <v>0</v>
      </c>
      <c r="N119" s="108">
        <f t="shared" si="18"/>
        <v>0</v>
      </c>
      <c r="O119" s="108">
        <f t="shared" si="13"/>
        <v>0</v>
      </c>
      <c r="P119" s="108">
        <f t="shared" si="14"/>
        <v>0</v>
      </c>
      <c r="Q119" s="108">
        <f t="shared" si="15"/>
        <v>0</v>
      </c>
      <c r="R119" s="108">
        <f t="shared" si="16"/>
        <v>0</v>
      </c>
      <c r="S119" s="108">
        <f t="shared" si="17"/>
        <v>0</v>
      </c>
      <c r="T119" s="108">
        <f>IF(SUM(L$24:L118)&lt;V$10,IF(SUM(L$24:L119)&lt;V$10,0,(SUM(L$24:L119)-V$10)),L119)</f>
        <v>0</v>
      </c>
      <c r="U119" s="317"/>
      <c r="V119" s="108"/>
      <c r="W119" s="317"/>
      <c r="X119" s="108"/>
      <c r="Y119" s="109"/>
    </row>
    <row r="120" spans="1:34" x14ac:dyDescent="0.25">
      <c r="A120" s="316">
        <v>2038</v>
      </c>
      <c r="B120" s="107" t="s">
        <v>246</v>
      </c>
      <c r="C120" s="107">
        <f>+A120</f>
        <v>2038</v>
      </c>
      <c r="D120" s="107">
        <v>97</v>
      </c>
      <c r="E120" s="107">
        <f t="shared" si="11"/>
        <v>0.40215614055093868</v>
      </c>
      <c r="F120" s="107">
        <f t="shared" si="12"/>
        <v>0.40442491394090463</v>
      </c>
      <c r="G120" s="317"/>
      <c r="H120" s="108">
        <f>+G120*F120</f>
        <v>0</v>
      </c>
      <c r="I120" s="317"/>
      <c r="J120" s="108">
        <f>+I120*F120</f>
        <v>0</v>
      </c>
      <c r="K120" s="110"/>
      <c r="L120" s="110"/>
      <c r="M120" s="108">
        <f>IF(SUM(M$24:M119)=K$22,0,IF(SUM(L$24:L120)&lt;$V$10,L120,K$22-SUM(L$24:L119)))</f>
        <v>0</v>
      </c>
      <c r="N120" s="108">
        <f t="shared" si="18"/>
        <v>0</v>
      </c>
      <c r="O120" s="108">
        <f t="shared" si="13"/>
        <v>0</v>
      </c>
      <c r="P120" s="108">
        <f t="shared" si="14"/>
        <v>0</v>
      </c>
      <c r="Q120" s="108">
        <f t="shared" si="15"/>
        <v>0</v>
      </c>
      <c r="R120" s="108">
        <f t="shared" si="16"/>
        <v>0</v>
      </c>
      <c r="S120" s="108">
        <f t="shared" si="17"/>
        <v>0</v>
      </c>
      <c r="T120" s="108">
        <f>IF(SUM(L$24:L119)&lt;V$10,IF(SUM(L$24:L120)&lt;V$10,0,(SUM(L$24:L120)-V$10)),L120)</f>
        <v>0</v>
      </c>
      <c r="U120" s="317">
        <f>SUM(T120:T123)</f>
        <v>0</v>
      </c>
      <c r="V120" s="108">
        <f>+U120*F120</f>
        <v>0</v>
      </c>
      <c r="W120" s="317"/>
      <c r="X120" s="108">
        <f>+W120*F120</f>
        <v>0</v>
      </c>
      <c r="Y120" s="109"/>
    </row>
    <row r="121" spans="1:34" x14ac:dyDescent="0.25">
      <c r="A121" s="316"/>
      <c r="B121" s="107" t="s">
        <v>247</v>
      </c>
      <c r="C121" s="107">
        <f>+C120</f>
        <v>2038</v>
      </c>
      <c r="D121" s="107">
        <v>98</v>
      </c>
      <c r="E121" s="107">
        <f t="shared" si="11"/>
        <v>0.39555044806819972</v>
      </c>
      <c r="F121" s="107">
        <f t="shared" si="12"/>
        <v>0.40442491394090463</v>
      </c>
      <c r="G121" s="317"/>
      <c r="H121" s="107"/>
      <c r="I121" s="317"/>
      <c r="J121" s="107"/>
      <c r="K121" s="110"/>
      <c r="L121" s="110"/>
      <c r="M121" s="108">
        <f>IF(SUM(M$24:M120)=K$22,0,IF(SUM(L$24:L121)&lt;$V$10,L121,K$22-SUM(L$24:L120)))</f>
        <v>0</v>
      </c>
      <c r="N121" s="108">
        <f t="shared" si="18"/>
        <v>0</v>
      </c>
      <c r="O121" s="108">
        <f t="shared" si="13"/>
        <v>0</v>
      </c>
      <c r="P121" s="108">
        <f t="shared" si="14"/>
        <v>0</v>
      </c>
      <c r="Q121" s="108">
        <f t="shared" si="15"/>
        <v>0</v>
      </c>
      <c r="R121" s="108">
        <f t="shared" si="16"/>
        <v>0</v>
      </c>
      <c r="S121" s="108">
        <f t="shared" si="17"/>
        <v>0</v>
      </c>
      <c r="T121" s="108">
        <f>IF(SUM(L$24:L120)&lt;V$10,IF(SUM(L$24:L121)&lt;V$10,0,(SUM(L$24:L121)-V$10)),L121)</f>
        <v>0</v>
      </c>
      <c r="U121" s="317"/>
      <c r="V121" s="108"/>
      <c r="W121" s="317"/>
      <c r="X121" s="108"/>
      <c r="Y121" s="109"/>
    </row>
    <row r="122" spans="1:34" x14ac:dyDescent="0.25">
      <c r="A122" s="316"/>
      <c r="B122" s="107" t="s">
        <v>248</v>
      </c>
      <c r="C122" s="107">
        <f>+C120</f>
        <v>2038</v>
      </c>
      <c r="D122" s="107">
        <v>99</v>
      </c>
      <c r="E122" s="107">
        <f t="shared" si="11"/>
        <v>0.38905325864876533</v>
      </c>
      <c r="F122" s="107">
        <f t="shared" si="12"/>
        <v>0.40442491394090463</v>
      </c>
      <c r="G122" s="317"/>
      <c r="H122" s="107"/>
      <c r="I122" s="317"/>
      <c r="J122" s="107"/>
      <c r="K122" s="110"/>
      <c r="L122" s="110"/>
      <c r="M122" s="108">
        <f>IF(SUM(M$24:M121)=K$22,0,IF(SUM(L$24:L122)&lt;$V$10,L122,K$22-SUM(L$24:L121)))</f>
        <v>0</v>
      </c>
      <c r="N122" s="108">
        <f t="shared" si="18"/>
        <v>0</v>
      </c>
      <c r="O122" s="108">
        <f t="shared" si="13"/>
        <v>0</v>
      </c>
      <c r="P122" s="108">
        <f t="shared" si="14"/>
        <v>0</v>
      </c>
      <c r="Q122" s="108">
        <f t="shared" si="15"/>
        <v>0</v>
      </c>
      <c r="R122" s="108">
        <f t="shared" si="16"/>
        <v>0</v>
      </c>
      <c r="S122" s="108">
        <f t="shared" si="17"/>
        <v>0</v>
      </c>
      <c r="T122" s="108">
        <f>IF(SUM(L$24:L121)&lt;V$10,IF(SUM(L$24:L122)&lt;V$10,0,(SUM(L$24:L122)-V$10)),L122)</f>
        <v>0</v>
      </c>
      <c r="U122" s="317"/>
      <c r="V122" s="108"/>
      <c r="W122" s="317"/>
      <c r="X122" s="108"/>
      <c r="Y122" s="109"/>
    </row>
    <row r="123" spans="1:34" x14ac:dyDescent="0.25">
      <c r="A123" s="316"/>
      <c r="B123" s="107" t="s">
        <v>249</v>
      </c>
      <c r="C123" s="107">
        <f>+C120</f>
        <v>2038</v>
      </c>
      <c r="D123" s="107">
        <v>100</v>
      </c>
      <c r="E123" s="107">
        <f t="shared" si="11"/>
        <v>0.38266279005484943</v>
      </c>
      <c r="F123" s="107">
        <f t="shared" si="12"/>
        <v>0.40442491394090463</v>
      </c>
      <c r="G123" s="317"/>
      <c r="H123" s="107"/>
      <c r="I123" s="317"/>
      <c r="J123" s="107"/>
      <c r="K123" s="110"/>
      <c r="L123" s="110"/>
      <c r="M123" s="108">
        <f>IF(SUM(M$24:M122)=K$22,0,IF(SUM(L$24:L123)&lt;$V$10,L123,K$22-SUM(L$24:L122)))</f>
        <v>0</v>
      </c>
      <c r="N123" s="108">
        <f t="shared" si="18"/>
        <v>0</v>
      </c>
      <c r="O123" s="108">
        <f t="shared" si="13"/>
        <v>0</v>
      </c>
      <c r="P123" s="108">
        <f t="shared" si="14"/>
        <v>0</v>
      </c>
      <c r="Q123" s="108">
        <f t="shared" si="15"/>
        <v>0</v>
      </c>
      <c r="R123" s="108">
        <f t="shared" si="16"/>
        <v>0</v>
      </c>
      <c r="S123" s="108">
        <f t="shared" si="17"/>
        <v>0</v>
      </c>
      <c r="T123" s="108">
        <f>IF(SUM(L$24:L122)&lt;V$10,IF(SUM(L$24:L123)&lt;V$10,0,(SUM(L$24:L123)-V$10)),L123)</f>
        <v>0</v>
      </c>
      <c r="U123" s="317"/>
      <c r="V123" s="108"/>
      <c r="W123" s="317"/>
      <c r="X123" s="108"/>
      <c r="Y123" s="109"/>
    </row>
    <row r="124" spans="1:34" x14ac:dyDescent="0.25">
      <c r="A124" s="316">
        <v>2039</v>
      </c>
      <c r="B124" s="107" t="s">
        <v>246</v>
      </c>
      <c r="C124" s="107">
        <f>+A124</f>
        <v>2039</v>
      </c>
      <c r="D124" s="107">
        <v>101</v>
      </c>
      <c r="E124" s="107">
        <f t="shared" si="11"/>
        <v>0.37637728932315284</v>
      </c>
      <c r="F124" s="107">
        <f t="shared" si="12"/>
        <v>0.37910096919844832</v>
      </c>
      <c r="G124" s="317"/>
      <c r="H124" s="108">
        <f>+G124*F124</f>
        <v>0</v>
      </c>
      <c r="I124" s="317"/>
      <c r="J124" s="108">
        <f>+I124*F124</f>
        <v>0</v>
      </c>
      <c r="K124" s="110"/>
      <c r="L124" s="110"/>
      <c r="M124" s="108">
        <f>IF(SUM(M$24:M123)=K$22,0,IF(SUM(L$24:L124)&lt;$V$10,L124,K$22-SUM(L$24:L123)))</f>
        <v>0</v>
      </c>
      <c r="N124" s="108">
        <f t="shared" si="18"/>
        <v>0</v>
      </c>
      <c r="O124" s="108">
        <f t="shared" si="13"/>
        <v>0</v>
      </c>
      <c r="P124" s="108">
        <f t="shared" si="14"/>
        <v>0</v>
      </c>
      <c r="Q124" s="108">
        <f t="shared" si="15"/>
        <v>0</v>
      </c>
      <c r="R124" s="108">
        <f t="shared" si="16"/>
        <v>0</v>
      </c>
      <c r="S124" s="108">
        <f t="shared" si="17"/>
        <v>0</v>
      </c>
      <c r="T124" s="108">
        <f>IF(SUM(L$24:L123)&lt;V$10,IF(SUM(L$24:L124)&lt;V$10,0,(SUM(L$24:L124)-V$10)),L124)</f>
        <v>0</v>
      </c>
      <c r="U124" s="317">
        <f>SUM(T124:T127)</f>
        <v>0</v>
      </c>
      <c r="V124" s="108">
        <f>+U124*F124</f>
        <v>0</v>
      </c>
      <c r="W124" s="317"/>
      <c r="X124" s="108">
        <f>+W124*F124</f>
        <v>0</v>
      </c>
      <c r="Y124" s="109"/>
    </row>
    <row r="125" spans="1:34" x14ac:dyDescent="0.25">
      <c r="A125" s="316"/>
      <c r="B125" s="107" t="s">
        <v>247</v>
      </c>
      <c r="C125" s="107">
        <f>+C124</f>
        <v>2039</v>
      </c>
      <c r="D125" s="107">
        <v>102</v>
      </c>
      <c r="E125" s="107">
        <f t="shared" si="11"/>
        <v>0.37019503228400991</v>
      </c>
      <c r="F125" s="107">
        <f t="shared" si="12"/>
        <v>0.37910096919844832</v>
      </c>
      <c r="G125" s="317"/>
      <c r="H125" s="107"/>
      <c r="I125" s="317"/>
      <c r="J125" s="107"/>
      <c r="K125" s="110"/>
      <c r="L125" s="110"/>
      <c r="M125" s="108">
        <f>IF(SUM(M$24:M124)=K$22,0,IF(SUM(L$24:L125)&lt;$V$10,L125,K$22-SUM(L$24:L124)))</f>
        <v>0</v>
      </c>
      <c r="N125" s="108">
        <f t="shared" si="18"/>
        <v>0</v>
      </c>
      <c r="O125" s="108">
        <f t="shared" si="13"/>
        <v>0</v>
      </c>
      <c r="P125" s="108">
        <f t="shared" si="14"/>
        <v>0</v>
      </c>
      <c r="Q125" s="108">
        <f t="shared" si="15"/>
        <v>0</v>
      </c>
      <c r="R125" s="108">
        <f t="shared" si="16"/>
        <v>0</v>
      </c>
      <c r="S125" s="108">
        <f t="shared" si="17"/>
        <v>0</v>
      </c>
      <c r="T125" s="108">
        <f>IF(SUM(L$24:L124)&lt;V$10,IF(SUM(L$24:L125)&lt;V$10,0,(SUM(L$24:L125)-V$10)),L125)</f>
        <v>0</v>
      </c>
      <c r="U125" s="317"/>
      <c r="V125" s="108"/>
      <c r="W125" s="317"/>
      <c r="X125" s="108"/>
      <c r="Y125" s="109"/>
    </row>
    <row r="126" spans="1:34" x14ac:dyDescent="0.25">
      <c r="A126" s="316"/>
      <c r="B126" s="107" t="s">
        <v>248</v>
      </c>
      <c r="C126" s="107">
        <f>+C124</f>
        <v>2039</v>
      </c>
      <c r="D126" s="107">
        <v>103</v>
      </c>
      <c r="E126" s="107">
        <f t="shared" si="11"/>
        <v>0.364114323088433</v>
      </c>
      <c r="F126" s="107">
        <f t="shared" si="12"/>
        <v>0.37910096919844832</v>
      </c>
      <c r="G126" s="317"/>
      <c r="H126" s="107"/>
      <c r="I126" s="317"/>
      <c r="J126" s="107"/>
      <c r="K126" s="110"/>
      <c r="L126" s="110"/>
      <c r="M126" s="108">
        <f>IF(SUM(M$24:M125)=K$22,0,IF(SUM(L$24:L126)&lt;$V$10,L126,K$22-SUM(L$24:L125)))</f>
        <v>0</v>
      </c>
      <c r="N126" s="108">
        <f t="shared" si="18"/>
        <v>0</v>
      </c>
      <c r="O126" s="108">
        <f t="shared" si="13"/>
        <v>0</v>
      </c>
      <c r="P126" s="108">
        <f t="shared" si="14"/>
        <v>0</v>
      </c>
      <c r="Q126" s="108">
        <f t="shared" si="15"/>
        <v>0</v>
      </c>
      <c r="R126" s="108">
        <f t="shared" si="16"/>
        <v>0</v>
      </c>
      <c r="S126" s="108">
        <f t="shared" si="17"/>
        <v>0</v>
      </c>
      <c r="T126" s="108">
        <f>IF(SUM(L$24:L125)&lt;V$10,IF(SUM(L$24:L126)&lt;V$10,0,(SUM(L$24:L126)-V$10)),L126)</f>
        <v>0</v>
      </c>
      <c r="U126" s="317"/>
      <c r="V126" s="108"/>
      <c r="W126" s="317"/>
      <c r="X126" s="108"/>
      <c r="Y126" s="109"/>
    </row>
    <row r="127" spans="1:34" x14ac:dyDescent="0.25">
      <c r="A127" s="316"/>
      <c r="B127" s="107" t="s">
        <v>249</v>
      </c>
      <c r="C127" s="107">
        <f>+C124</f>
        <v>2039</v>
      </c>
      <c r="D127" s="107">
        <v>104</v>
      </c>
      <c r="E127" s="107">
        <f t="shared" si="11"/>
        <v>0.3581334937429263</v>
      </c>
      <c r="F127" s="107">
        <f t="shared" si="12"/>
        <v>0.37910096919844832</v>
      </c>
      <c r="G127" s="317"/>
      <c r="H127" s="107"/>
      <c r="I127" s="317"/>
      <c r="J127" s="107"/>
      <c r="K127" s="110"/>
      <c r="L127" s="110"/>
      <c r="M127" s="108">
        <f>IF(SUM(M$24:M126)=K$22,0,IF(SUM(L$24:L127)&lt;$V$10,L127,K$22-SUM(L$24:L126)))</f>
        <v>0</v>
      </c>
      <c r="N127" s="108">
        <f t="shared" si="18"/>
        <v>0</v>
      </c>
      <c r="O127" s="108">
        <f t="shared" si="13"/>
        <v>0</v>
      </c>
      <c r="P127" s="108">
        <f t="shared" si="14"/>
        <v>0</v>
      </c>
      <c r="Q127" s="108">
        <f t="shared" si="15"/>
        <v>0</v>
      </c>
      <c r="R127" s="108">
        <f t="shared" si="16"/>
        <v>0</v>
      </c>
      <c r="S127" s="108">
        <f t="shared" si="17"/>
        <v>0</v>
      </c>
      <c r="T127" s="108">
        <f>IF(SUM(L$24:L126)&lt;V$10,IF(SUM(L$24:L127)&lt;V$10,0,(SUM(L$24:L127)-V$10)),L127)</f>
        <v>0</v>
      </c>
      <c r="U127" s="317"/>
      <c r="V127" s="108"/>
      <c r="W127" s="317"/>
      <c r="X127" s="108"/>
      <c r="Y127" s="109"/>
    </row>
    <row r="128" spans="1:34" x14ac:dyDescent="0.25">
      <c r="A128" s="316">
        <v>2040</v>
      </c>
      <c r="B128" s="107" t="s">
        <v>246</v>
      </c>
      <c r="C128" s="107">
        <f>+A128</f>
        <v>2040</v>
      </c>
      <c r="D128" s="107">
        <v>105</v>
      </c>
      <c r="E128" s="107">
        <f t="shared" si="11"/>
        <v>0.35225090365193884</v>
      </c>
      <c r="F128" s="107">
        <f t="shared" si="12"/>
        <v>0.35536273828126003</v>
      </c>
      <c r="G128" s="317"/>
      <c r="H128" s="108">
        <f>+G128*F128</f>
        <v>0</v>
      </c>
      <c r="I128" s="317"/>
      <c r="J128" s="108">
        <f>+I128*F128</f>
        <v>0</v>
      </c>
      <c r="K128" s="110"/>
      <c r="L128" s="110"/>
      <c r="M128" s="108">
        <f>IF(SUM(M$24:M127)=K$22,0,IF(SUM(L$24:L128)&lt;$V$10,L128,K$22-SUM(L$24:L127)))</f>
        <v>0</v>
      </c>
      <c r="N128" s="108">
        <f t="shared" si="18"/>
        <v>0</v>
      </c>
      <c r="O128" s="108">
        <f t="shared" si="13"/>
        <v>0</v>
      </c>
      <c r="P128" s="108">
        <f t="shared" si="14"/>
        <v>0</v>
      </c>
      <c r="Q128" s="108">
        <f t="shared" si="15"/>
        <v>0</v>
      </c>
      <c r="R128" s="108">
        <f t="shared" si="16"/>
        <v>0</v>
      </c>
      <c r="S128" s="108">
        <f t="shared" si="17"/>
        <v>0</v>
      </c>
      <c r="T128" s="108">
        <f>IF(SUM(L$24:L127)&lt;V$10,IF(SUM(L$24:L128)&lt;V$10,0,(SUM(L$24:L128)-V$10)),L128)</f>
        <v>0</v>
      </c>
      <c r="U128" s="317">
        <f>SUM(T128:T131)</f>
        <v>0</v>
      </c>
      <c r="V128" s="108">
        <f>+U128*F128</f>
        <v>0</v>
      </c>
      <c r="W128" s="317"/>
      <c r="X128" s="108">
        <f>+W128*F128</f>
        <v>0</v>
      </c>
      <c r="Y128" s="109"/>
    </row>
    <row r="129" spans="1:25" x14ac:dyDescent="0.25">
      <c r="A129" s="316"/>
      <c r="B129" s="107" t="s">
        <v>247</v>
      </c>
      <c r="C129" s="107">
        <f>+C128</f>
        <v>2040</v>
      </c>
      <c r="D129" s="107">
        <v>106</v>
      </c>
      <c r="E129" s="107">
        <f t="shared" si="11"/>
        <v>0.34646493916783616</v>
      </c>
      <c r="F129" s="107">
        <f t="shared" si="12"/>
        <v>0.35536273828126003</v>
      </c>
      <c r="G129" s="317"/>
      <c r="H129" s="107"/>
      <c r="I129" s="317"/>
      <c r="J129" s="107"/>
      <c r="K129" s="110"/>
      <c r="L129" s="110"/>
      <c r="M129" s="108">
        <f>IF(SUM(M$24:M128)=K$22,0,IF(SUM(L$24:L129)&lt;$V$10,L129,K$22-SUM(L$24:L128)))</f>
        <v>0</v>
      </c>
      <c r="N129" s="108">
        <f t="shared" si="18"/>
        <v>0</v>
      </c>
      <c r="O129" s="108">
        <f t="shared" si="13"/>
        <v>0</v>
      </c>
      <c r="P129" s="108">
        <f t="shared" si="14"/>
        <v>0</v>
      </c>
      <c r="Q129" s="108">
        <f t="shared" si="15"/>
        <v>0</v>
      </c>
      <c r="R129" s="108">
        <f t="shared" si="16"/>
        <v>0</v>
      </c>
      <c r="S129" s="108">
        <f t="shared" si="17"/>
        <v>0</v>
      </c>
      <c r="T129" s="108">
        <f>IF(SUM(L$24:L128)&lt;V$10,IF(SUM(L$24:L129)&lt;V$10,0,(SUM(L$24:L129)-V$10)),L129)</f>
        <v>0</v>
      </c>
      <c r="U129" s="317"/>
      <c r="V129" s="108"/>
      <c r="W129" s="317"/>
      <c r="X129" s="108"/>
      <c r="Y129" s="109"/>
    </row>
    <row r="130" spans="1:25" x14ac:dyDescent="0.25">
      <c r="A130" s="316"/>
      <c r="B130" s="107" t="s">
        <v>248</v>
      </c>
      <c r="C130" s="107">
        <f>+C128</f>
        <v>2040</v>
      </c>
      <c r="D130" s="107">
        <v>107</v>
      </c>
      <c r="E130" s="107">
        <f t="shared" si="11"/>
        <v>0.34077401314826022</v>
      </c>
      <c r="F130" s="107">
        <f t="shared" si="12"/>
        <v>0.35536273828126003</v>
      </c>
      <c r="G130" s="317"/>
      <c r="H130" s="107"/>
      <c r="I130" s="317"/>
      <c r="J130" s="107"/>
      <c r="K130" s="110"/>
      <c r="L130" s="110"/>
      <c r="M130" s="108">
        <f>IF(SUM(M$24:M129)=K$22,0,IF(SUM(L$24:L130)&lt;$V$10,L130,K$22-SUM(L$24:L129)))</f>
        <v>0</v>
      </c>
      <c r="N130" s="108">
        <f t="shared" si="18"/>
        <v>0</v>
      </c>
      <c r="O130" s="108">
        <f t="shared" si="13"/>
        <v>0</v>
      </c>
      <c r="P130" s="108">
        <f t="shared" si="14"/>
        <v>0</v>
      </c>
      <c r="Q130" s="108">
        <f t="shared" si="15"/>
        <v>0</v>
      </c>
      <c r="R130" s="108">
        <f t="shared" si="16"/>
        <v>0</v>
      </c>
      <c r="S130" s="108">
        <f t="shared" si="17"/>
        <v>0</v>
      </c>
      <c r="T130" s="108">
        <f>IF(SUM(L$24:L129)&lt;V$10,IF(SUM(L$24:L130)&lt;V$10,0,(SUM(L$24:L130)-V$10)),L130)</f>
        <v>0</v>
      </c>
      <c r="U130" s="317"/>
      <c r="V130" s="108"/>
      <c r="W130" s="317"/>
      <c r="X130" s="108"/>
      <c r="Y130" s="109"/>
    </row>
    <row r="131" spans="1:25" x14ac:dyDescent="0.25">
      <c r="A131" s="316"/>
      <c r="B131" s="107" t="s">
        <v>249</v>
      </c>
      <c r="C131" s="107">
        <f>+C128</f>
        <v>2040</v>
      </c>
      <c r="D131" s="107">
        <v>108</v>
      </c>
      <c r="E131" s="107">
        <f t="shared" si="11"/>
        <v>0.3351765645207635</v>
      </c>
      <c r="F131" s="107">
        <f t="shared" si="12"/>
        <v>0.35536273828126003</v>
      </c>
      <c r="G131" s="317"/>
      <c r="H131" s="107"/>
      <c r="I131" s="317"/>
      <c r="J131" s="107"/>
      <c r="K131" s="110"/>
      <c r="L131" s="110"/>
      <c r="M131" s="108">
        <f>IF(SUM(M$24:M130)=K$22,0,IF(SUM(L$24:L131)&lt;$V$10,L131,K$22-SUM(L$24:L130)))</f>
        <v>0</v>
      </c>
      <c r="N131" s="108">
        <f t="shared" si="18"/>
        <v>0</v>
      </c>
      <c r="O131" s="108">
        <f t="shared" si="13"/>
        <v>0</v>
      </c>
      <c r="P131" s="108">
        <f t="shared" si="14"/>
        <v>0</v>
      </c>
      <c r="Q131" s="108">
        <f t="shared" si="15"/>
        <v>0</v>
      </c>
      <c r="R131" s="108">
        <f t="shared" si="16"/>
        <v>0</v>
      </c>
      <c r="S131" s="108">
        <f t="shared" si="17"/>
        <v>0</v>
      </c>
      <c r="T131" s="108">
        <f>IF(SUM(L$24:L130)&lt;V$10,IF(SUM(L$24:L131)&lt;V$10,0,(SUM(L$24:L131)-V$10)),L131)</f>
        <v>0</v>
      </c>
      <c r="U131" s="317"/>
      <c r="V131" s="108"/>
      <c r="W131" s="317"/>
      <c r="X131" s="108"/>
      <c r="Y131" s="109"/>
    </row>
    <row r="132" spans="1:25" x14ac:dyDescent="0.25">
      <c r="A132" s="316">
        <v>2041</v>
      </c>
      <c r="B132" s="107" t="s">
        <v>246</v>
      </c>
      <c r="C132" s="107">
        <f>+A132</f>
        <v>2041</v>
      </c>
      <c r="D132" s="107">
        <v>109</v>
      </c>
      <c r="E132" s="107">
        <f t="shared" si="11"/>
        <v>0.32967105785459189</v>
      </c>
      <c r="F132" s="107">
        <f t="shared" si="12"/>
        <v>0.33311092827264727</v>
      </c>
      <c r="G132" s="317"/>
      <c r="H132" s="108">
        <f>+G132*F132</f>
        <v>0</v>
      </c>
      <c r="I132" s="317"/>
      <c r="J132" s="108">
        <f>+I132*F132</f>
        <v>0</v>
      </c>
      <c r="K132" s="110"/>
      <c r="L132" s="110"/>
      <c r="M132" s="108">
        <f>IF(SUM(M$24:M131)=K$22,0,IF(SUM(L$24:L132)&lt;$V$10,L132,K$22-SUM(L$24:L131)))</f>
        <v>0</v>
      </c>
      <c r="N132" s="108">
        <f t="shared" si="18"/>
        <v>0</v>
      </c>
      <c r="O132" s="108">
        <f t="shared" si="13"/>
        <v>0</v>
      </c>
      <c r="P132" s="108">
        <f t="shared" si="14"/>
        <v>0</v>
      </c>
      <c r="Q132" s="108">
        <f t="shared" si="15"/>
        <v>0</v>
      </c>
      <c r="R132" s="108">
        <f t="shared" si="16"/>
        <v>0</v>
      </c>
      <c r="S132" s="108">
        <f t="shared" si="17"/>
        <v>0</v>
      </c>
      <c r="T132" s="108">
        <f>IF(SUM(L$24:L131)&lt;V$10,IF(SUM(L$24:L132)&lt;V$10,0,(SUM(L$24:L132)-V$10)),L132)</f>
        <v>0</v>
      </c>
      <c r="U132" s="317">
        <f>SUM(T132:T135)</f>
        <v>0</v>
      </c>
      <c r="V132" s="108">
        <f>+U132*F132</f>
        <v>0</v>
      </c>
      <c r="W132" s="317"/>
      <c r="X132" s="108">
        <f>+W132*F132</f>
        <v>0</v>
      </c>
      <c r="Y132" s="109"/>
    </row>
    <row r="133" spans="1:25" x14ac:dyDescent="0.25">
      <c r="A133" s="316"/>
      <c r="B133" s="107" t="s">
        <v>247</v>
      </c>
      <c r="C133" s="107">
        <f>+C132</f>
        <v>2041</v>
      </c>
      <c r="D133" s="107">
        <v>110</v>
      </c>
      <c r="E133" s="107">
        <f t="shared" si="11"/>
        <v>0.3242559829395022</v>
      </c>
      <c r="F133" s="107">
        <f t="shared" si="12"/>
        <v>0.33311092827264727</v>
      </c>
      <c r="G133" s="317"/>
      <c r="H133" s="107"/>
      <c r="I133" s="317"/>
      <c r="J133" s="107"/>
      <c r="K133" s="110"/>
      <c r="L133" s="110"/>
      <c r="M133" s="108">
        <f>IF(SUM(M$24:M132)=K$22,0,IF(SUM(L$24:L133)&lt;$V$10,L133,K$22-SUM(L$24:L132)))</f>
        <v>0</v>
      </c>
      <c r="N133" s="108">
        <f t="shared" si="18"/>
        <v>0</v>
      </c>
      <c r="O133" s="108">
        <f t="shared" si="13"/>
        <v>0</v>
      </c>
      <c r="P133" s="108">
        <f t="shared" si="14"/>
        <v>0</v>
      </c>
      <c r="Q133" s="108">
        <f t="shared" si="15"/>
        <v>0</v>
      </c>
      <c r="R133" s="108">
        <f t="shared" si="16"/>
        <v>0</v>
      </c>
      <c r="S133" s="108">
        <f t="shared" si="17"/>
        <v>0</v>
      </c>
      <c r="T133" s="108">
        <f>IF(SUM(L$24:L132)&lt;V$10,IF(SUM(L$24:L133)&lt;V$10,0,(SUM(L$24:L133)-V$10)),L133)</f>
        <v>0</v>
      </c>
      <c r="U133" s="317"/>
      <c r="V133" s="108"/>
      <c r="W133" s="317"/>
      <c r="X133" s="108"/>
      <c r="Y133" s="109"/>
    </row>
    <row r="134" spans="1:25" x14ac:dyDescent="0.25">
      <c r="A134" s="316"/>
      <c r="B134" s="107" t="s">
        <v>248</v>
      </c>
      <c r="C134" s="107">
        <f>+C132</f>
        <v>2041</v>
      </c>
      <c r="D134" s="107">
        <v>111</v>
      </c>
      <c r="E134" s="107">
        <f t="shared" si="11"/>
        <v>0.31892985437149818</v>
      </c>
      <c r="F134" s="107">
        <f t="shared" si="12"/>
        <v>0.33311092827264727</v>
      </c>
      <c r="G134" s="317"/>
      <c r="H134" s="107"/>
      <c r="I134" s="317"/>
      <c r="J134" s="107"/>
      <c r="K134" s="110"/>
      <c r="L134" s="110"/>
      <c r="M134" s="108">
        <f>IF(SUM(M$24:M133)=K$22,0,IF(SUM(L$24:L134)&lt;$V$10,L134,K$22-SUM(L$24:L133)))</f>
        <v>0</v>
      </c>
      <c r="N134" s="108">
        <f t="shared" si="18"/>
        <v>0</v>
      </c>
      <c r="O134" s="108">
        <f t="shared" si="13"/>
        <v>0</v>
      </c>
      <c r="P134" s="108">
        <f t="shared" si="14"/>
        <v>0</v>
      </c>
      <c r="Q134" s="108">
        <f t="shared" si="15"/>
        <v>0</v>
      </c>
      <c r="R134" s="108">
        <f t="shared" si="16"/>
        <v>0</v>
      </c>
      <c r="S134" s="108">
        <f t="shared" si="17"/>
        <v>0</v>
      </c>
      <c r="T134" s="108">
        <f>IF(SUM(L$24:L133)&lt;V$10,IF(SUM(L$24:L134)&lt;V$10,0,(SUM(L$24:L134)-V$10)),L134)</f>
        <v>0</v>
      </c>
      <c r="U134" s="317"/>
      <c r="V134" s="108"/>
      <c r="W134" s="317"/>
      <c r="X134" s="108"/>
      <c r="Y134" s="109"/>
    </row>
    <row r="135" spans="1:25" x14ac:dyDescent="0.25">
      <c r="A135" s="316"/>
      <c r="B135" s="107" t="s">
        <v>249</v>
      </c>
      <c r="C135" s="107">
        <f>+C132</f>
        <v>2041</v>
      </c>
      <c r="D135" s="107">
        <v>112</v>
      </c>
      <c r="E135" s="107">
        <f t="shared" si="11"/>
        <v>0.31369121114537057</v>
      </c>
      <c r="F135" s="107">
        <f t="shared" si="12"/>
        <v>0.33311092827264727</v>
      </c>
      <c r="G135" s="317"/>
      <c r="H135" s="107"/>
      <c r="I135" s="317"/>
      <c r="J135" s="107"/>
      <c r="K135" s="110"/>
      <c r="L135" s="110"/>
      <c r="M135" s="108">
        <f>IF(SUM(M$24:M134)=K$22,0,IF(SUM(L$24:L135)&lt;$V$10,L135,K$22-SUM(L$24:L134)))</f>
        <v>0</v>
      </c>
      <c r="N135" s="108">
        <f t="shared" si="18"/>
        <v>0</v>
      </c>
      <c r="O135" s="108">
        <f t="shared" si="13"/>
        <v>0</v>
      </c>
      <c r="P135" s="108">
        <f t="shared" si="14"/>
        <v>0</v>
      </c>
      <c r="Q135" s="108">
        <f t="shared" si="15"/>
        <v>0</v>
      </c>
      <c r="R135" s="108">
        <f t="shared" si="16"/>
        <v>0</v>
      </c>
      <c r="S135" s="108">
        <f t="shared" si="17"/>
        <v>0</v>
      </c>
      <c r="T135" s="108">
        <f>IF(SUM(L$24:L134)&lt;V$10,IF(SUM(L$24:L135)&lt;V$10,0,(SUM(L$24:L135)-V$10)),L135)</f>
        <v>0</v>
      </c>
      <c r="U135" s="317"/>
      <c r="V135" s="108"/>
      <c r="W135" s="317"/>
      <c r="X135" s="108"/>
      <c r="Y135" s="109"/>
    </row>
    <row r="136" spans="1:25" x14ac:dyDescent="0.25">
      <c r="A136" s="316">
        <v>2042</v>
      </c>
      <c r="B136" s="107" t="s">
        <v>246</v>
      </c>
      <c r="C136" s="107">
        <f>+A136</f>
        <v>2042</v>
      </c>
      <c r="D136" s="107">
        <v>113</v>
      </c>
      <c r="E136" s="107">
        <f t="shared" si="11"/>
        <v>0.30853861625392998</v>
      </c>
      <c r="F136" s="107">
        <f t="shared" si="12"/>
        <v>0.31225246369764453</v>
      </c>
      <c r="G136" s="317"/>
      <c r="H136" s="108">
        <f>+G136*F136</f>
        <v>0</v>
      </c>
      <c r="I136" s="317"/>
      <c r="J136" s="108">
        <f>+I136*F136</f>
        <v>0</v>
      </c>
      <c r="K136" s="110"/>
      <c r="L136" s="110"/>
      <c r="M136" s="108">
        <f>IF(SUM(M$24:M135)=K$22,0,IF(SUM(L$24:L136)&lt;$V$10,L136,K$22-SUM(L$24:L135)))</f>
        <v>0</v>
      </c>
      <c r="N136" s="108">
        <f t="shared" si="18"/>
        <v>0</v>
      </c>
      <c r="O136" s="108">
        <f t="shared" si="13"/>
        <v>0</v>
      </c>
      <c r="P136" s="108">
        <f t="shared" si="14"/>
        <v>0</v>
      </c>
      <c r="Q136" s="108">
        <f t="shared" si="15"/>
        <v>0</v>
      </c>
      <c r="R136" s="108">
        <f t="shared" si="16"/>
        <v>0</v>
      </c>
      <c r="S136" s="108">
        <f t="shared" si="17"/>
        <v>0</v>
      </c>
      <c r="T136" s="108">
        <f>IF(SUM(L$24:L135)&lt;V$10,IF(SUM(L$24:L136)&lt;V$10,0,(SUM(L$24:L136)-V$10)),L136)</f>
        <v>0</v>
      </c>
      <c r="U136" s="317">
        <f>SUM(T136:T139)</f>
        <v>0</v>
      </c>
      <c r="V136" s="108">
        <f>+U136*F136</f>
        <v>0</v>
      </c>
      <c r="W136" s="317"/>
      <c r="X136" s="108">
        <f>+W136*F136</f>
        <v>0</v>
      </c>
      <c r="Y136" s="109"/>
    </row>
    <row r="137" spans="1:25" x14ac:dyDescent="0.25">
      <c r="A137" s="316"/>
      <c r="B137" s="107" t="s">
        <v>247</v>
      </c>
      <c r="C137" s="107">
        <f>+C136</f>
        <v>2042</v>
      </c>
      <c r="D137" s="107">
        <v>114</v>
      </c>
      <c r="E137" s="107">
        <f t="shared" si="11"/>
        <v>0.30347065629382314</v>
      </c>
      <c r="F137" s="107">
        <f t="shared" si="12"/>
        <v>0.31225246369764453</v>
      </c>
      <c r="G137" s="317"/>
      <c r="H137" s="107"/>
      <c r="I137" s="317"/>
      <c r="J137" s="107"/>
      <c r="K137" s="110"/>
      <c r="L137" s="110"/>
      <c r="M137" s="108">
        <f>IF(SUM(M$24:M136)=K$22,0,IF(SUM(L$24:L137)&lt;$V$10,L137,K$22-SUM(L$24:L136)))</f>
        <v>0</v>
      </c>
      <c r="N137" s="108">
        <f t="shared" si="18"/>
        <v>0</v>
      </c>
      <c r="O137" s="108">
        <f t="shared" si="13"/>
        <v>0</v>
      </c>
      <c r="P137" s="108">
        <f t="shared" si="14"/>
        <v>0</v>
      </c>
      <c r="Q137" s="108">
        <f t="shared" si="15"/>
        <v>0</v>
      </c>
      <c r="R137" s="108">
        <f t="shared" si="16"/>
        <v>0</v>
      </c>
      <c r="S137" s="108">
        <f t="shared" si="17"/>
        <v>0</v>
      </c>
      <c r="T137" s="108">
        <f>IF(SUM(L$24:L136)&lt;V$10,IF(SUM(L$24:L137)&lt;V$10,0,(SUM(L$24:L137)-V$10)),L137)</f>
        <v>0</v>
      </c>
      <c r="U137" s="317"/>
      <c r="V137" s="108"/>
      <c r="W137" s="317"/>
      <c r="X137" s="108"/>
      <c r="Y137" s="109"/>
    </row>
    <row r="138" spans="1:25" x14ac:dyDescent="0.25">
      <c r="A138" s="316"/>
      <c r="B138" s="107" t="s">
        <v>248</v>
      </c>
      <c r="C138" s="107">
        <f>+C136</f>
        <v>2042</v>
      </c>
      <c r="D138" s="107">
        <v>115</v>
      </c>
      <c r="E138" s="107">
        <f t="shared" si="11"/>
        <v>0.29848594107782345</v>
      </c>
      <c r="F138" s="107">
        <f t="shared" si="12"/>
        <v>0.31225246369764453</v>
      </c>
      <c r="G138" s="317"/>
      <c r="H138" s="107"/>
      <c r="I138" s="317"/>
      <c r="J138" s="107"/>
      <c r="K138" s="110"/>
      <c r="L138" s="110"/>
      <c r="M138" s="108">
        <f>IF(SUM(M$24:M137)=K$22,0,IF(SUM(L$24:L138)&lt;$V$10,L138,K$22-SUM(L$24:L137)))</f>
        <v>0</v>
      </c>
      <c r="N138" s="108">
        <f t="shared" si="18"/>
        <v>0</v>
      </c>
      <c r="O138" s="108">
        <f t="shared" si="13"/>
        <v>0</v>
      </c>
      <c r="P138" s="108">
        <f t="shared" si="14"/>
        <v>0</v>
      </c>
      <c r="Q138" s="108">
        <f t="shared" si="15"/>
        <v>0</v>
      </c>
      <c r="R138" s="108">
        <f t="shared" si="16"/>
        <v>0</v>
      </c>
      <c r="S138" s="108">
        <f t="shared" si="17"/>
        <v>0</v>
      </c>
      <c r="T138" s="108">
        <f>IF(SUM(L$24:L137)&lt;V$10,IF(SUM(L$24:L138)&lt;V$10,0,(SUM(L$24:L138)-V$10)),L138)</f>
        <v>0</v>
      </c>
      <c r="U138" s="317"/>
      <c r="V138" s="108"/>
      <c r="W138" s="317"/>
      <c r="X138" s="108"/>
      <c r="Y138" s="109"/>
    </row>
    <row r="139" spans="1:25" x14ac:dyDescent="0.25">
      <c r="A139" s="316"/>
      <c r="B139" s="107" t="s">
        <v>249</v>
      </c>
      <c r="C139" s="107">
        <f>+C136</f>
        <v>2042</v>
      </c>
      <c r="D139" s="107">
        <v>116</v>
      </c>
      <c r="E139" s="107">
        <f t="shared" si="11"/>
        <v>0.2935831032534903</v>
      </c>
      <c r="F139" s="107">
        <f t="shared" si="12"/>
        <v>0.31225246369764453</v>
      </c>
      <c r="G139" s="317"/>
      <c r="H139" s="107"/>
      <c r="I139" s="317"/>
      <c r="J139" s="107"/>
      <c r="K139" s="110"/>
      <c r="L139" s="110"/>
      <c r="M139" s="108">
        <f>IF(SUM(M$24:M138)=K$22,0,IF(SUM(L$24:L139)&lt;$V$10,L139,K$22-SUM(L$24:L138)))</f>
        <v>0</v>
      </c>
      <c r="N139" s="108">
        <f t="shared" si="18"/>
        <v>0</v>
      </c>
      <c r="O139" s="108">
        <f t="shared" si="13"/>
        <v>0</v>
      </c>
      <c r="P139" s="108">
        <f t="shared" si="14"/>
        <v>0</v>
      </c>
      <c r="Q139" s="108">
        <f t="shared" si="15"/>
        <v>0</v>
      </c>
      <c r="R139" s="108">
        <f t="shared" si="16"/>
        <v>0</v>
      </c>
      <c r="S139" s="108">
        <f t="shared" si="17"/>
        <v>0</v>
      </c>
      <c r="T139" s="108">
        <f>IF(SUM(L$24:L138)&lt;V$10,IF(SUM(L$24:L139)&lt;V$10,0,(SUM(L$24:L139)-V$10)),L139)</f>
        <v>0</v>
      </c>
      <c r="U139" s="317"/>
      <c r="V139" s="108"/>
      <c r="W139" s="317"/>
      <c r="X139" s="108"/>
      <c r="Y139" s="109"/>
    </row>
    <row r="140" spans="1:25" x14ac:dyDescent="0.25">
      <c r="A140" s="316">
        <v>2043</v>
      </c>
      <c r="B140" s="107" t="s">
        <v>246</v>
      </c>
      <c r="C140" s="107">
        <f>+A140</f>
        <v>2043</v>
      </c>
      <c r="D140" s="107">
        <v>117</v>
      </c>
      <c r="E140" s="107">
        <f t="shared" si="11"/>
        <v>0.28876079792809117</v>
      </c>
      <c r="F140" s="107">
        <f t="shared" si="12"/>
        <v>0.29270009720439122</v>
      </c>
      <c r="G140" s="317"/>
      <c r="H140" s="108">
        <f>+G140*F140</f>
        <v>0</v>
      </c>
      <c r="I140" s="317"/>
      <c r="J140" s="108">
        <f>+I140*F140</f>
        <v>0</v>
      </c>
      <c r="K140" s="110"/>
      <c r="L140" s="110"/>
      <c r="M140" s="108">
        <f>IF(SUM(M$24:M139)=K$22,0,IF(SUM(L$24:L140)&lt;$V$10,L140,K$22-SUM(L$24:L139)))</f>
        <v>0</v>
      </c>
      <c r="N140" s="108">
        <f t="shared" si="18"/>
        <v>0</v>
      </c>
      <c r="O140" s="108">
        <f t="shared" si="13"/>
        <v>0</v>
      </c>
      <c r="P140" s="108">
        <f t="shared" si="14"/>
        <v>0</v>
      </c>
      <c r="Q140" s="108">
        <f t="shared" si="15"/>
        <v>0</v>
      </c>
      <c r="R140" s="108">
        <f t="shared" si="16"/>
        <v>0</v>
      </c>
      <c r="S140" s="108">
        <f t="shared" si="17"/>
        <v>0</v>
      </c>
      <c r="T140" s="108">
        <f>IF(SUM(L$24:L139)&lt;V$10,IF(SUM(L$24:L140)&lt;V$10,0,(SUM(L$24:L140)-V$10)),L140)</f>
        <v>0</v>
      </c>
      <c r="U140" s="317">
        <f>SUM(T140:T143)</f>
        <v>0</v>
      </c>
      <c r="V140" s="108">
        <f>+U140*F140</f>
        <v>0</v>
      </c>
      <c r="W140" s="317"/>
      <c r="X140" s="108">
        <f>+W140*F140</f>
        <v>0</v>
      </c>
      <c r="Y140" s="109"/>
    </row>
    <row r="141" spans="1:25" x14ac:dyDescent="0.25">
      <c r="A141" s="316"/>
      <c r="B141" s="107" t="s">
        <v>247</v>
      </c>
      <c r="C141" s="107">
        <f>+C140</f>
        <v>2043</v>
      </c>
      <c r="D141" s="107">
        <v>118</v>
      </c>
      <c r="E141" s="107">
        <f t="shared" si="11"/>
        <v>0.28401770229968643</v>
      </c>
      <c r="F141" s="107">
        <f t="shared" si="12"/>
        <v>0.29270009720439122</v>
      </c>
      <c r="G141" s="317"/>
      <c r="H141" s="107"/>
      <c r="I141" s="317"/>
      <c r="J141" s="107"/>
      <c r="K141" s="110"/>
      <c r="L141" s="110"/>
      <c r="M141" s="108">
        <f>IF(SUM(M$24:M140)=K$22,0,IF(SUM(L$24:L141)&lt;$V$10,L141,K$22-SUM(L$24:L140)))</f>
        <v>0</v>
      </c>
      <c r="N141" s="108">
        <f t="shared" si="18"/>
        <v>0</v>
      </c>
      <c r="O141" s="108">
        <f t="shared" si="13"/>
        <v>0</v>
      </c>
      <c r="P141" s="108">
        <f t="shared" si="14"/>
        <v>0</v>
      </c>
      <c r="Q141" s="108">
        <f t="shared" si="15"/>
        <v>0</v>
      </c>
      <c r="R141" s="108">
        <f t="shared" si="16"/>
        <v>0</v>
      </c>
      <c r="S141" s="108">
        <f t="shared" si="17"/>
        <v>0</v>
      </c>
      <c r="T141" s="108">
        <f>IF(SUM(L$24:L140)&lt;V$10,IF(SUM(L$24:L141)&lt;V$10,0,(SUM(L$24:L141)-V$10)),L141)</f>
        <v>0</v>
      </c>
      <c r="U141" s="317"/>
      <c r="V141" s="108"/>
      <c r="W141" s="317"/>
      <c r="X141" s="108"/>
      <c r="Y141" s="109"/>
    </row>
    <row r="142" spans="1:25" x14ac:dyDescent="0.25">
      <c r="A142" s="316"/>
      <c r="B142" s="107" t="s">
        <v>248</v>
      </c>
      <c r="C142" s="107">
        <f>+C140</f>
        <v>2043</v>
      </c>
      <c r="D142" s="107">
        <v>119</v>
      </c>
      <c r="E142" s="107">
        <f t="shared" si="11"/>
        <v>0.27935251529427202</v>
      </c>
      <c r="F142" s="107">
        <f t="shared" si="12"/>
        <v>0.29270009720439122</v>
      </c>
      <c r="G142" s="317"/>
      <c r="H142" s="107"/>
      <c r="I142" s="317"/>
      <c r="J142" s="107"/>
      <c r="K142" s="110"/>
      <c r="L142" s="110"/>
      <c r="M142" s="108">
        <f>IF(SUM(M$24:M141)=K$22,0,IF(SUM(L$24:L142)&lt;$V$10,L142,K$22-SUM(L$24:L141)))</f>
        <v>0</v>
      </c>
      <c r="N142" s="108">
        <f t="shared" si="18"/>
        <v>0</v>
      </c>
      <c r="O142" s="108">
        <f t="shared" si="13"/>
        <v>0</v>
      </c>
      <c r="P142" s="108">
        <f t="shared" si="14"/>
        <v>0</v>
      </c>
      <c r="Q142" s="108">
        <f t="shared" si="15"/>
        <v>0</v>
      </c>
      <c r="R142" s="108">
        <f t="shared" si="16"/>
        <v>0</v>
      </c>
      <c r="S142" s="108">
        <f t="shared" si="17"/>
        <v>0</v>
      </c>
      <c r="T142" s="108">
        <f>IF(SUM(L$24:L141)&lt;V$10,IF(SUM(L$24:L142)&lt;V$10,0,(SUM(L$24:L142)-V$10)),L142)</f>
        <v>0</v>
      </c>
      <c r="U142" s="317"/>
      <c r="V142" s="108"/>
      <c r="W142" s="317"/>
      <c r="X142" s="108"/>
      <c r="Y142" s="109"/>
    </row>
    <row r="143" spans="1:25" x14ac:dyDescent="0.25">
      <c r="A143" s="316"/>
      <c r="B143" s="107" t="s">
        <v>249</v>
      </c>
      <c r="C143" s="107">
        <f>+C140</f>
        <v>2043</v>
      </c>
      <c r="D143" s="107">
        <v>120</v>
      </c>
      <c r="E143" s="107">
        <f t="shared" si="11"/>
        <v>0.27476395720888375</v>
      </c>
      <c r="F143" s="107">
        <f t="shared" si="12"/>
        <v>0.29270009720439122</v>
      </c>
      <c r="G143" s="317"/>
      <c r="H143" s="107"/>
      <c r="I143" s="317"/>
      <c r="J143" s="107"/>
      <c r="K143" s="110"/>
      <c r="L143" s="110"/>
      <c r="M143" s="108">
        <f>IF(SUM(M$24:M142)=K$22,0,IF(SUM(L$24:L143)&lt;$V$10,L143,K$22-SUM(L$24:L142)))</f>
        <v>0</v>
      </c>
      <c r="N143" s="108">
        <f t="shared" si="18"/>
        <v>0</v>
      </c>
      <c r="O143" s="108">
        <f t="shared" si="13"/>
        <v>0</v>
      </c>
      <c r="P143" s="108">
        <f t="shared" si="14"/>
        <v>0</v>
      </c>
      <c r="Q143" s="108">
        <f t="shared" si="15"/>
        <v>0</v>
      </c>
      <c r="R143" s="108">
        <f t="shared" si="16"/>
        <v>0</v>
      </c>
      <c r="S143" s="108">
        <f t="shared" si="17"/>
        <v>0</v>
      </c>
      <c r="T143" s="108">
        <f>IF(SUM(L$24:L142)&lt;V$10,IF(SUM(L$24:L143)&lt;V$10,0,(SUM(L$24:L143)-V$10)),L143)</f>
        <v>0</v>
      </c>
      <c r="U143" s="317"/>
      <c r="V143" s="108"/>
      <c r="W143" s="317"/>
      <c r="X143" s="108"/>
      <c r="Y143" s="109"/>
    </row>
    <row r="144" spans="1:25" x14ac:dyDescent="0.25">
      <c r="A144" s="316">
        <v>2044</v>
      </c>
      <c r="B144" s="107" t="s">
        <v>246</v>
      </c>
      <c r="C144" s="107">
        <f>+A144</f>
        <v>2044</v>
      </c>
      <c r="D144" s="107">
        <v>121</v>
      </c>
      <c r="E144" s="107">
        <f t="shared" si="11"/>
        <v>0.27025076936056236</v>
      </c>
      <c r="F144" s="107">
        <f t="shared" si="12"/>
        <v>0.27437204462353881</v>
      </c>
      <c r="G144" s="317"/>
      <c r="H144" s="108">
        <f>+G144*F144</f>
        <v>0</v>
      </c>
      <c r="I144" s="317"/>
      <c r="J144" s="108">
        <f>+I144*F144</f>
        <v>0</v>
      </c>
      <c r="K144" s="110"/>
      <c r="L144" s="110"/>
      <c r="M144" s="108">
        <f>IF(SUM(M$24:M143)=K$22,0,IF(SUM(L$24:L144)&lt;$V$10,L144,K$22-SUM(L$24:L143)))</f>
        <v>0</v>
      </c>
      <c r="N144" s="108">
        <f t="shared" si="18"/>
        <v>0</v>
      </c>
      <c r="O144" s="108">
        <f t="shared" si="13"/>
        <v>0</v>
      </c>
      <c r="P144" s="108">
        <f t="shared" si="14"/>
        <v>0</v>
      </c>
      <c r="Q144" s="108">
        <f t="shared" si="15"/>
        <v>0</v>
      </c>
      <c r="R144" s="108">
        <f t="shared" si="16"/>
        <v>0</v>
      </c>
      <c r="S144" s="108">
        <f t="shared" si="17"/>
        <v>0</v>
      </c>
      <c r="T144" s="108">
        <f>IF(SUM(L$24:L143)&lt;V$10,IF(SUM(L$24:L144)&lt;V$10,0,(SUM(L$24:L144)-V$10)),L144)</f>
        <v>0</v>
      </c>
      <c r="U144" s="317">
        <f>SUM(T144:T147)</f>
        <v>0</v>
      </c>
      <c r="V144" s="108">
        <f>+U144*F144</f>
        <v>0</v>
      </c>
      <c r="W144" s="317"/>
      <c r="X144" s="108">
        <f>+W144*F144</f>
        <v>0</v>
      </c>
      <c r="Y144" s="109"/>
    </row>
    <row r="145" spans="1:25" x14ac:dyDescent="0.25">
      <c r="A145" s="316"/>
      <c r="B145" s="107" t="s">
        <v>247</v>
      </c>
      <c r="C145" s="107">
        <f>+C144</f>
        <v>2044</v>
      </c>
      <c r="D145" s="107">
        <v>122</v>
      </c>
      <c r="E145" s="107">
        <f t="shared" si="11"/>
        <v>0.26581171374108631</v>
      </c>
      <c r="F145" s="107">
        <f t="shared" si="12"/>
        <v>0.27437204462353881</v>
      </c>
      <c r="G145" s="317"/>
      <c r="H145" s="107"/>
      <c r="I145" s="317"/>
      <c r="J145" s="107"/>
      <c r="K145" s="110"/>
      <c r="L145" s="110"/>
      <c r="M145" s="108">
        <f>IF(SUM(M$24:M144)=K$22,0,IF(SUM(L$24:L145)&lt;$V$10,L145,K$22-SUM(L$24:L144)))</f>
        <v>0</v>
      </c>
      <c r="N145" s="108">
        <f t="shared" si="18"/>
        <v>0</v>
      </c>
      <c r="O145" s="108">
        <f t="shared" si="13"/>
        <v>0</v>
      </c>
      <c r="P145" s="108">
        <f t="shared" si="14"/>
        <v>0</v>
      </c>
      <c r="Q145" s="108">
        <f t="shared" si="15"/>
        <v>0</v>
      </c>
      <c r="R145" s="108">
        <f t="shared" si="16"/>
        <v>0</v>
      </c>
      <c r="S145" s="108">
        <f t="shared" si="17"/>
        <v>0</v>
      </c>
      <c r="T145" s="108">
        <f>IF(SUM(L$24:L144)&lt;V$10,IF(SUM(L$24:L145)&lt;V$10,0,(SUM(L$24:L145)-V$10)),L145)</f>
        <v>0</v>
      </c>
      <c r="U145" s="317"/>
      <c r="V145" s="108"/>
      <c r="W145" s="317"/>
      <c r="X145" s="108"/>
      <c r="Y145" s="109"/>
    </row>
    <row r="146" spans="1:25" x14ac:dyDescent="0.25">
      <c r="A146" s="316"/>
      <c r="B146" s="107" t="s">
        <v>248</v>
      </c>
      <c r="C146" s="107">
        <f>+C144</f>
        <v>2044</v>
      </c>
      <c r="D146" s="107">
        <v>123</v>
      </c>
      <c r="E146" s="107">
        <f t="shared" si="11"/>
        <v>0.26144557267737417</v>
      </c>
      <c r="F146" s="107">
        <f t="shared" si="12"/>
        <v>0.27437204462353881</v>
      </c>
      <c r="G146" s="317"/>
      <c r="H146" s="107"/>
      <c r="I146" s="317"/>
      <c r="J146" s="107"/>
      <c r="K146" s="110"/>
      <c r="L146" s="110"/>
      <c r="M146" s="108">
        <f>IF(SUM(M$24:M145)=K$22,0,IF(SUM(L$24:L146)&lt;$V$10,L146,K$22-SUM(L$24:L145)))</f>
        <v>0</v>
      </c>
      <c r="N146" s="108">
        <f t="shared" si="18"/>
        <v>0</v>
      </c>
      <c r="O146" s="108">
        <f t="shared" si="13"/>
        <v>0</v>
      </c>
      <c r="P146" s="108">
        <f t="shared" si="14"/>
        <v>0</v>
      </c>
      <c r="Q146" s="108">
        <f t="shared" si="15"/>
        <v>0</v>
      </c>
      <c r="R146" s="108">
        <f t="shared" si="16"/>
        <v>0</v>
      </c>
      <c r="S146" s="108">
        <f t="shared" si="17"/>
        <v>0</v>
      </c>
      <c r="T146" s="108">
        <f>IF(SUM(L$24:L145)&lt;V$10,IF(SUM(L$24:L146)&lt;V$10,0,(SUM(L$24:L146)-V$10)),L146)</f>
        <v>0</v>
      </c>
      <c r="U146" s="317"/>
      <c r="V146" s="108"/>
      <c r="W146" s="317"/>
      <c r="X146" s="108"/>
      <c r="Y146" s="109"/>
    </row>
    <row r="147" spans="1:25" x14ac:dyDescent="0.25">
      <c r="A147" s="316"/>
      <c r="B147" s="107" t="s">
        <v>249</v>
      </c>
      <c r="C147" s="107">
        <f>+C144</f>
        <v>2044</v>
      </c>
      <c r="D147" s="107">
        <v>124</v>
      </c>
      <c r="E147" s="107">
        <f t="shared" si="11"/>
        <v>0.25715114849746651</v>
      </c>
      <c r="F147" s="107">
        <f t="shared" si="12"/>
        <v>0.27437204462353881</v>
      </c>
      <c r="G147" s="317"/>
      <c r="H147" s="107"/>
      <c r="I147" s="317"/>
      <c r="J147" s="107"/>
      <c r="K147" s="110"/>
      <c r="L147" s="110"/>
      <c r="M147" s="108">
        <f>IF(SUM(M$24:M146)=K$22,0,IF(SUM(L$24:L147)&lt;$V$10,L147,K$22-SUM(L$24:L146)))</f>
        <v>0</v>
      </c>
      <c r="N147" s="108">
        <f t="shared" si="18"/>
        <v>0</v>
      </c>
      <c r="O147" s="108">
        <f t="shared" si="13"/>
        <v>0</v>
      </c>
      <c r="P147" s="108">
        <f t="shared" si="14"/>
        <v>0</v>
      </c>
      <c r="Q147" s="108">
        <f t="shared" si="15"/>
        <v>0</v>
      </c>
      <c r="R147" s="108">
        <f t="shared" si="16"/>
        <v>0</v>
      </c>
      <c r="S147" s="108">
        <f t="shared" si="17"/>
        <v>0</v>
      </c>
      <c r="T147" s="108">
        <f>IF(SUM(L$24:L146)&lt;V$10,IF(SUM(L$24:L147)&lt;V$10,0,(SUM(L$24:L147)-V$10)),L147)</f>
        <v>0</v>
      </c>
      <c r="U147" s="317"/>
      <c r="V147" s="108"/>
      <c r="W147" s="317"/>
      <c r="X147" s="108"/>
      <c r="Y147" s="109"/>
    </row>
    <row r="148" spans="1:25" hidden="1" x14ac:dyDescent="0.25">
      <c r="A148" s="316">
        <v>2045</v>
      </c>
      <c r="B148" s="107" t="s">
        <v>246</v>
      </c>
      <c r="C148" s="107">
        <f>+A148</f>
        <v>2045</v>
      </c>
      <c r="D148" s="107">
        <v>125</v>
      </c>
      <c r="E148" s="107">
        <f t="shared" si="11"/>
        <v>0.25292726320199327</v>
      </c>
      <c r="F148" s="107">
        <f t="shared" si="12"/>
        <v>0.25719164287920776</v>
      </c>
      <c r="G148" s="317"/>
      <c r="H148" s="108">
        <f>+G148*F148</f>
        <v>0</v>
      </c>
      <c r="I148" s="317"/>
      <c r="J148" s="108">
        <f>+I148*F148</f>
        <v>0</v>
      </c>
      <c r="K148" s="108"/>
      <c r="L148" s="108"/>
      <c r="M148" s="108">
        <f>IF(SUM(M$24:M147)=K$22,0,IF(SUM(L$24:L148)&lt;$V$10,L148,K$22-SUM(L$24:L147)))</f>
        <v>0</v>
      </c>
      <c r="N148" s="108">
        <f t="shared" si="18"/>
        <v>0</v>
      </c>
      <c r="O148" s="108">
        <f t="shared" si="13"/>
        <v>0</v>
      </c>
      <c r="P148" s="108">
        <f t="shared" si="14"/>
        <v>0</v>
      </c>
      <c r="Q148" s="108">
        <f t="shared" si="15"/>
        <v>0</v>
      </c>
      <c r="R148" s="108">
        <f t="shared" si="16"/>
        <v>0</v>
      </c>
      <c r="S148" s="108">
        <f t="shared" si="17"/>
        <v>0</v>
      </c>
      <c r="T148" s="108">
        <f>IF(SUM(L$24:L147)&lt;V$10,IF(SUM(L$24:L148)&lt;V$10,0,(SUM(L$24:L148)-V$10)),L148)</f>
        <v>0</v>
      </c>
      <c r="U148" s="317">
        <f>SUM(T148:T151)</f>
        <v>0</v>
      </c>
      <c r="V148" s="108">
        <f>+U148*F148</f>
        <v>0</v>
      </c>
      <c r="W148" s="317"/>
      <c r="X148" s="108">
        <f>+W148*F148</f>
        <v>0</v>
      </c>
      <c r="Y148" s="109"/>
    </row>
    <row r="149" spans="1:25" hidden="1" x14ac:dyDescent="0.25">
      <c r="A149" s="316"/>
      <c r="B149" s="107" t="s">
        <v>247</v>
      </c>
      <c r="C149" s="107">
        <f>+C148</f>
        <v>2045</v>
      </c>
      <c r="D149" s="107">
        <v>126</v>
      </c>
      <c r="E149" s="107">
        <f t="shared" si="11"/>
        <v>0.24877275814103797</v>
      </c>
      <c r="F149" s="107">
        <f t="shared" si="12"/>
        <v>0.25719164287920776</v>
      </c>
      <c r="G149" s="317"/>
      <c r="H149" s="107"/>
      <c r="I149" s="317"/>
      <c r="J149" s="107"/>
      <c r="K149" s="108"/>
      <c r="L149" s="108"/>
      <c r="M149" s="108">
        <f>IF(SUM(M$24:M148)=K$22,0,IF(SUM(L$24:L149)&lt;$V$10,L149,K$22-SUM(L$24:L148)))</f>
        <v>0</v>
      </c>
      <c r="N149" s="108">
        <f t="shared" si="18"/>
        <v>0</v>
      </c>
      <c r="O149" s="108">
        <f t="shared" si="13"/>
        <v>0</v>
      </c>
      <c r="P149" s="108">
        <f t="shared" si="14"/>
        <v>0</v>
      </c>
      <c r="Q149" s="108">
        <f t="shared" si="15"/>
        <v>0</v>
      </c>
      <c r="R149" s="108">
        <f t="shared" si="16"/>
        <v>0</v>
      </c>
      <c r="S149" s="108">
        <f t="shared" si="17"/>
        <v>0</v>
      </c>
      <c r="T149" s="108">
        <f>IF(SUM(L$24:L148)&lt;V$10,IF(SUM(L$24:L149)&lt;V$10,0,(SUM(L$24:L149)-V$10)),L149)</f>
        <v>0</v>
      </c>
      <c r="U149" s="317"/>
      <c r="V149" s="108"/>
      <c r="W149" s="317"/>
      <c r="X149" s="108"/>
      <c r="Y149" s="109"/>
    </row>
    <row r="150" spans="1:25" hidden="1" x14ac:dyDescent="0.25">
      <c r="A150" s="316"/>
      <c r="B150" s="107" t="s">
        <v>248</v>
      </c>
      <c r="C150" s="107">
        <f>+C148</f>
        <v>2045</v>
      </c>
      <c r="D150" s="107">
        <v>127</v>
      </c>
      <c r="E150" s="107">
        <f t="shared" si="11"/>
        <v>0.24468649369630954</v>
      </c>
      <c r="F150" s="107">
        <f t="shared" si="12"/>
        <v>0.25719164287920776</v>
      </c>
      <c r="G150" s="317"/>
      <c r="H150" s="107"/>
      <c r="I150" s="317"/>
      <c r="J150" s="107"/>
      <c r="K150" s="108"/>
      <c r="L150" s="108"/>
      <c r="M150" s="108">
        <f>IF(SUM(M$24:M149)=K$22,0,IF(SUM(L$24:L150)&lt;$V$10,L150,K$22-SUM(L$24:L149)))</f>
        <v>0</v>
      </c>
      <c r="N150" s="108">
        <f t="shared" si="18"/>
        <v>0</v>
      </c>
      <c r="O150" s="108">
        <f t="shared" si="13"/>
        <v>0</v>
      </c>
      <c r="P150" s="108">
        <f t="shared" si="14"/>
        <v>0</v>
      </c>
      <c r="Q150" s="108">
        <f t="shared" si="15"/>
        <v>0</v>
      </c>
      <c r="R150" s="108">
        <f t="shared" si="16"/>
        <v>0</v>
      </c>
      <c r="S150" s="108">
        <f t="shared" si="17"/>
        <v>0</v>
      </c>
      <c r="T150" s="108">
        <f>IF(SUM(L$24:L149)&lt;V$10,IF(SUM(L$24:L150)&lt;V$10,0,(SUM(L$24:L150)-V$10)),L150)</f>
        <v>0</v>
      </c>
      <c r="U150" s="317"/>
      <c r="V150" s="108"/>
      <c r="W150" s="317"/>
      <c r="X150" s="108"/>
      <c r="Y150" s="109"/>
    </row>
    <row r="151" spans="1:25" hidden="1" x14ac:dyDescent="0.25">
      <c r="A151" s="316"/>
      <c r="B151" s="107" t="s">
        <v>249</v>
      </c>
      <c r="C151" s="107">
        <f>+C148</f>
        <v>2045</v>
      </c>
      <c r="D151" s="107">
        <v>128</v>
      </c>
      <c r="E151" s="107">
        <f t="shared" si="11"/>
        <v>0.24066734896853506</v>
      </c>
      <c r="F151" s="107">
        <f t="shared" si="12"/>
        <v>0.25719164287920776</v>
      </c>
      <c r="G151" s="317"/>
      <c r="H151" s="107"/>
      <c r="I151" s="317"/>
      <c r="J151" s="107"/>
      <c r="K151" s="108"/>
      <c r="L151" s="108"/>
      <c r="M151" s="108">
        <f>IF(SUM(M$24:M150)=K$22,0,IF(SUM(L$24:L151)&lt;$V$10,L151,K$22-SUM(L$24:L150)))</f>
        <v>0</v>
      </c>
      <c r="N151" s="108">
        <f t="shared" si="18"/>
        <v>0</v>
      </c>
      <c r="O151" s="108">
        <f t="shared" si="13"/>
        <v>0</v>
      </c>
      <c r="P151" s="108">
        <f t="shared" si="14"/>
        <v>0</v>
      </c>
      <c r="Q151" s="108">
        <f t="shared" si="15"/>
        <v>0</v>
      </c>
      <c r="R151" s="108">
        <f t="shared" si="16"/>
        <v>0</v>
      </c>
      <c r="S151" s="108">
        <f t="shared" si="17"/>
        <v>0</v>
      </c>
      <c r="T151" s="108">
        <f>IF(SUM(L$24:L150)&lt;V$10,IF(SUM(L$24:L151)&lt;V$10,0,(SUM(L$24:L151)-V$10)),L151)</f>
        <v>0</v>
      </c>
      <c r="U151" s="317"/>
      <c r="V151" s="108"/>
      <c r="W151" s="317"/>
      <c r="X151" s="108"/>
      <c r="Y151" s="109"/>
    </row>
    <row r="152" spans="1:25" hidden="1" x14ac:dyDescent="0.25">
      <c r="A152" s="316">
        <v>2046</v>
      </c>
      <c r="B152" s="107" t="s">
        <v>246</v>
      </c>
      <c r="C152" s="107">
        <f>+A152</f>
        <v>2046</v>
      </c>
      <c r="D152" s="107">
        <v>129</v>
      </c>
      <c r="E152" s="107">
        <f t="shared" ref="E152:E171" si="19">IF(D152&lt;$B$11,1,(1/(1+$K$14/4)^(D152-$B$11+1)))</f>
        <v>0.23671422146998633</v>
      </c>
      <c r="F152" s="107">
        <f t="shared" ref="F152:F171" si="20">IF(C152&lt;($B$9+1),1,(1/(1+$K$14)^(C152-$B$9)))</f>
        <v>0.2410870293205922</v>
      </c>
      <c r="G152" s="317"/>
      <c r="H152" s="108">
        <f>+G152*F152</f>
        <v>0</v>
      </c>
      <c r="I152" s="317"/>
      <c r="J152" s="108">
        <f>+I152*F152</f>
        <v>0</v>
      </c>
      <c r="K152" s="108"/>
      <c r="L152" s="108"/>
      <c r="M152" s="108">
        <f>IF(SUM(M$24:M151)=K$22,0,IF(SUM(L$24:L152)&lt;$V$10,L152,K$22-SUM(L$24:L151)))</f>
        <v>0</v>
      </c>
      <c r="N152" s="108">
        <f t="shared" si="18"/>
        <v>0</v>
      </c>
      <c r="O152" s="108">
        <f t="shared" ref="O152:O171" si="21">+N152*($K$18/4)</f>
        <v>0</v>
      </c>
      <c r="P152" s="108">
        <f t="shared" ref="P152:P171" si="22">+N152*($K$17/4)</f>
        <v>0</v>
      </c>
      <c r="Q152" s="108">
        <f t="shared" ref="Q152:Q171" si="23">+P152-O152</f>
        <v>0</v>
      </c>
      <c r="R152" s="108">
        <f t="shared" ref="R152:R171" si="24">+Q152*E152</f>
        <v>0</v>
      </c>
      <c r="S152" s="108">
        <f t="shared" ref="S152:S171" si="25">+L152-T152</f>
        <v>0</v>
      </c>
      <c r="T152" s="108">
        <f>IF(SUM(L$24:L151)&lt;V$10,IF(SUM(L$24:L152)&lt;V$10,0,(SUM(L$24:L152)-V$10)),L152)</f>
        <v>0</v>
      </c>
      <c r="U152" s="317">
        <f>SUM(T152:T155)</f>
        <v>0</v>
      </c>
      <c r="V152" s="108">
        <f>+U152*F152</f>
        <v>0</v>
      </c>
      <c r="W152" s="317"/>
      <c r="X152" s="108">
        <f>+W152*F152</f>
        <v>0</v>
      </c>
      <c r="Y152" s="109"/>
    </row>
    <row r="153" spans="1:25" hidden="1" x14ac:dyDescent="0.25">
      <c r="A153" s="316"/>
      <c r="B153" s="107" t="s">
        <v>247</v>
      </c>
      <c r="C153" s="107">
        <f>+C152</f>
        <v>2046</v>
      </c>
      <c r="D153" s="107">
        <v>130</v>
      </c>
      <c r="E153" s="107">
        <f t="shared" si="19"/>
        <v>0.232826026822058</v>
      </c>
      <c r="F153" s="107">
        <f t="shared" si="20"/>
        <v>0.2410870293205922</v>
      </c>
      <c r="G153" s="317"/>
      <c r="H153" s="107"/>
      <c r="I153" s="317"/>
      <c r="J153" s="107"/>
      <c r="K153" s="108"/>
      <c r="L153" s="108"/>
      <c r="M153" s="108">
        <f>IF(SUM(M$24:M152)=K$22,0,IF(SUM(L$24:L153)&lt;$V$10,L153,K$22-SUM(L$24:L152)))</f>
        <v>0</v>
      </c>
      <c r="N153" s="108">
        <f t="shared" ref="N153:N171" si="26">+N152+K153-M152</f>
        <v>0</v>
      </c>
      <c r="O153" s="108">
        <f t="shared" si="21"/>
        <v>0</v>
      </c>
      <c r="P153" s="108">
        <f t="shared" si="22"/>
        <v>0</v>
      </c>
      <c r="Q153" s="108">
        <f t="shared" si="23"/>
        <v>0</v>
      </c>
      <c r="R153" s="108">
        <f t="shared" si="24"/>
        <v>0</v>
      </c>
      <c r="S153" s="108">
        <f t="shared" si="25"/>
        <v>0</v>
      </c>
      <c r="T153" s="108">
        <f>IF(SUM(L$24:L152)&lt;V$10,IF(SUM(L$24:L153)&lt;V$10,0,(SUM(L$24:L153)-V$10)),L153)</f>
        <v>0</v>
      </c>
      <c r="U153" s="317"/>
      <c r="V153" s="108"/>
      <c r="W153" s="317"/>
      <c r="X153" s="108"/>
      <c r="Y153" s="109"/>
    </row>
    <row r="154" spans="1:25" hidden="1" x14ac:dyDescent="0.25">
      <c r="A154" s="316"/>
      <c r="B154" s="107" t="s">
        <v>248</v>
      </c>
      <c r="C154" s="107">
        <f>+C152</f>
        <v>2046</v>
      </c>
      <c r="D154" s="107">
        <v>131</v>
      </c>
      <c r="E154" s="107">
        <f t="shared" si="19"/>
        <v>0.22900169845781249</v>
      </c>
      <c r="F154" s="107">
        <f t="shared" si="20"/>
        <v>0.2410870293205922</v>
      </c>
      <c r="G154" s="317"/>
      <c r="H154" s="107"/>
      <c r="I154" s="317"/>
      <c r="J154" s="107"/>
      <c r="K154" s="108"/>
      <c r="L154" s="108"/>
      <c r="M154" s="108">
        <f>IF(SUM(M$24:M153)=K$22,0,IF(SUM(L$24:L154)&lt;$V$10,L154,K$22-SUM(L$24:L153)))</f>
        <v>0</v>
      </c>
      <c r="N154" s="108">
        <f t="shared" si="26"/>
        <v>0</v>
      </c>
      <c r="O154" s="108">
        <f t="shared" si="21"/>
        <v>0</v>
      </c>
      <c r="P154" s="108">
        <f t="shared" si="22"/>
        <v>0</v>
      </c>
      <c r="Q154" s="108">
        <f t="shared" si="23"/>
        <v>0</v>
      </c>
      <c r="R154" s="108">
        <f t="shared" si="24"/>
        <v>0</v>
      </c>
      <c r="S154" s="108">
        <f t="shared" si="25"/>
        <v>0</v>
      </c>
      <c r="T154" s="108">
        <f>IF(SUM(L$24:L153)&lt;V$10,IF(SUM(L$24:L154)&lt;V$10,0,(SUM(L$24:L154)-V$10)),L154)</f>
        <v>0</v>
      </c>
      <c r="U154" s="317"/>
      <c r="V154" s="108"/>
      <c r="W154" s="317"/>
      <c r="X154" s="108"/>
      <c r="Y154" s="109"/>
    </row>
    <row r="155" spans="1:25" hidden="1" x14ac:dyDescent="0.25">
      <c r="A155" s="316"/>
      <c r="B155" s="107" t="s">
        <v>249</v>
      </c>
      <c r="C155" s="107">
        <f>+C152</f>
        <v>2046</v>
      </c>
      <c r="D155" s="107">
        <v>132</v>
      </c>
      <c r="E155" s="107">
        <f t="shared" si="19"/>
        <v>0.22524018732941137</v>
      </c>
      <c r="F155" s="107">
        <f t="shared" si="20"/>
        <v>0.2410870293205922</v>
      </c>
      <c r="G155" s="317"/>
      <c r="H155" s="107"/>
      <c r="I155" s="317"/>
      <c r="J155" s="107"/>
      <c r="K155" s="108"/>
      <c r="L155" s="108"/>
      <c r="M155" s="108">
        <f>IF(SUM(M$24:M154)=K$22,0,IF(SUM(L$24:L155)&lt;$V$10,L155,K$22-SUM(L$24:L154)))</f>
        <v>0</v>
      </c>
      <c r="N155" s="108">
        <f t="shared" si="26"/>
        <v>0</v>
      </c>
      <c r="O155" s="108">
        <f t="shared" si="21"/>
        <v>0</v>
      </c>
      <c r="P155" s="108">
        <f t="shared" si="22"/>
        <v>0</v>
      </c>
      <c r="Q155" s="108">
        <f t="shared" si="23"/>
        <v>0</v>
      </c>
      <c r="R155" s="108">
        <f t="shared" si="24"/>
        <v>0</v>
      </c>
      <c r="S155" s="108">
        <f t="shared" si="25"/>
        <v>0</v>
      </c>
      <c r="T155" s="108">
        <f>IF(SUM(L$24:L154)&lt;V$10,IF(SUM(L$24:L155)&lt;V$10,0,(SUM(L$24:L155)-V$10)),L155)</f>
        <v>0</v>
      </c>
      <c r="U155" s="317"/>
      <c r="V155" s="108"/>
      <c r="W155" s="317"/>
      <c r="X155" s="108"/>
      <c r="Y155" s="109"/>
    </row>
    <row r="156" spans="1:25" hidden="1" x14ac:dyDescent="0.25">
      <c r="A156" s="316">
        <v>2047</v>
      </c>
      <c r="B156" s="107" t="s">
        <v>246</v>
      </c>
      <c r="C156" s="107">
        <f>+A156</f>
        <v>2047</v>
      </c>
      <c r="D156" s="107">
        <v>133</v>
      </c>
      <c r="E156" s="107">
        <f t="shared" si="19"/>
        <v>0.22154046162035157</v>
      </c>
      <c r="F156" s="107">
        <f t="shared" si="20"/>
        <v>0.22599084113291359</v>
      </c>
      <c r="G156" s="317"/>
      <c r="H156" s="108">
        <f>+G156*F156</f>
        <v>0</v>
      </c>
      <c r="I156" s="317"/>
      <c r="J156" s="108">
        <f>+I156*F156</f>
        <v>0</v>
      </c>
      <c r="K156" s="108"/>
      <c r="L156" s="108"/>
      <c r="M156" s="108">
        <f>IF(SUM(M$24:M155)=K$22,0,IF(SUM(L$24:L156)&lt;$V$10,L156,K$22-SUM(L$24:L155)))</f>
        <v>0</v>
      </c>
      <c r="N156" s="108">
        <f t="shared" si="26"/>
        <v>0</v>
      </c>
      <c r="O156" s="108">
        <f t="shared" si="21"/>
        <v>0</v>
      </c>
      <c r="P156" s="108">
        <f t="shared" si="22"/>
        <v>0</v>
      </c>
      <c r="Q156" s="108">
        <f t="shared" si="23"/>
        <v>0</v>
      </c>
      <c r="R156" s="108">
        <f t="shared" si="24"/>
        <v>0</v>
      </c>
      <c r="S156" s="108">
        <f t="shared" si="25"/>
        <v>0</v>
      </c>
      <c r="T156" s="108">
        <f>IF(SUM(L$24:L155)&lt;V$10,IF(SUM(L$24:L156)&lt;V$10,0,(SUM(L$24:L156)-V$10)),L156)</f>
        <v>0</v>
      </c>
      <c r="U156" s="317">
        <f>SUM(T156:T159)</f>
        <v>0</v>
      </c>
      <c r="V156" s="108">
        <f>+U156*F156</f>
        <v>0</v>
      </c>
      <c r="W156" s="317"/>
      <c r="X156" s="108">
        <f>+W156*F156</f>
        <v>0</v>
      </c>
      <c r="Y156" s="109"/>
    </row>
    <row r="157" spans="1:25" hidden="1" x14ac:dyDescent="0.25">
      <c r="A157" s="316"/>
      <c r="B157" s="107" t="s">
        <v>247</v>
      </c>
      <c r="C157" s="107">
        <f>+C156</f>
        <v>2047</v>
      </c>
      <c r="D157" s="107">
        <v>134</v>
      </c>
      <c r="E157" s="107">
        <f t="shared" si="19"/>
        <v>0.21790150646242898</v>
      </c>
      <c r="F157" s="107">
        <f t="shared" si="20"/>
        <v>0.22599084113291359</v>
      </c>
      <c r="G157" s="317"/>
      <c r="H157" s="107"/>
      <c r="I157" s="317"/>
      <c r="J157" s="107"/>
      <c r="K157" s="108"/>
      <c r="L157" s="108"/>
      <c r="M157" s="108">
        <f>IF(SUM(M$24:M156)=K$22,0,IF(SUM(L$24:L157)&lt;$V$10,L157,K$22-SUM(L$24:L156)))</f>
        <v>0</v>
      </c>
      <c r="N157" s="108">
        <f t="shared" si="26"/>
        <v>0</v>
      </c>
      <c r="O157" s="108">
        <f t="shared" si="21"/>
        <v>0</v>
      </c>
      <c r="P157" s="108">
        <f t="shared" si="22"/>
        <v>0</v>
      </c>
      <c r="Q157" s="108">
        <f t="shared" si="23"/>
        <v>0</v>
      </c>
      <c r="R157" s="108">
        <f t="shared" si="24"/>
        <v>0</v>
      </c>
      <c r="S157" s="108">
        <f t="shared" si="25"/>
        <v>0</v>
      </c>
      <c r="T157" s="108">
        <f>IF(SUM(L$24:L156)&lt;V$10,IF(SUM(L$24:L157)&lt;V$10,0,(SUM(L$24:L157)-V$10)),L157)</f>
        <v>0</v>
      </c>
      <c r="U157" s="317"/>
      <c r="V157" s="108"/>
      <c r="W157" s="317"/>
      <c r="X157" s="108"/>
      <c r="Y157" s="109"/>
    </row>
    <row r="158" spans="1:25" hidden="1" x14ac:dyDescent="0.25">
      <c r="A158" s="316"/>
      <c r="B158" s="107" t="s">
        <v>248</v>
      </c>
      <c r="C158" s="107">
        <f>+C156</f>
        <v>2047</v>
      </c>
      <c r="D158" s="107">
        <v>135</v>
      </c>
      <c r="E158" s="107">
        <f t="shared" si="19"/>
        <v>0.21432232365735121</v>
      </c>
      <c r="F158" s="107">
        <f t="shared" si="20"/>
        <v>0.22599084113291359</v>
      </c>
      <c r="G158" s="317"/>
      <c r="H158" s="107"/>
      <c r="I158" s="317"/>
      <c r="J158" s="107"/>
      <c r="K158" s="108"/>
      <c r="L158" s="108"/>
      <c r="M158" s="108">
        <f>IF(SUM(M$24:M157)=K$22,0,IF(SUM(L$24:L158)&lt;$V$10,L158,K$22-SUM(L$24:L157)))</f>
        <v>0</v>
      </c>
      <c r="N158" s="108">
        <f t="shared" si="26"/>
        <v>0</v>
      </c>
      <c r="O158" s="108">
        <f t="shared" si="21"/>
        <v>0</v>
      </c>
      <c r="P158" s="108">
        <f t="shared" si="22"/>
        <v>0</v>
      </c>
      <c r="Q158" s="108">
        <f t="shared" si="23"/>
        <v>0</v>
      </c>
      <c r="R158" s="108">
        <f t="shared" si="24"/>
        <v>0</v>
      </c>
      <c r="S158" s="108">
        <f t="shared" si="25"/>
        <v>0</v>
      </c>
      <c r="T158" s="108">
        <f>IF(SUM(L$24:L157)&lt;V$10,IF(SUM(L$24:L158)&lt;V$10,0,(SUM(L$24:L158)-V$10)),L158)</f>
        <v>0</v>
      </c>
      <c r="U158" s="317"/>
      <c r="V158" s="108"/>
      <c r="W158" s="317"/>
      <c r="X158" s="108"/>
      <c r="Y158" s="109"/>
    </row>
    <row r="159" spans="1:25" hidden="1" x14ac:dyDescent="0.25">
      <c r="A159" s="316"/>
      <c r="B159" s="107" t="s">
        <v>249</v>
      </c>
      <c r="C159" s="107">
        <f>+C156</f>
        <v>2047</v>
      </c>
      <c r="D159" s="107">
        <v>136</v>
      </c>
      <c r="E159" s="107">
        <f t="shared" si="19"/>
        <v>0.21080193140292247</v>
      </c>
      <c r="F159" s="107">
        <f t="shared" si="20"/>
        <v>0.22599084113291359</v>
      </c>
      <c r="G159" s="317"/>
      <c r="H159" s="107"/>
      <c r="I159" s="317"/>
      <c r="J159" s="107"/>
      <c r="K159" s="108"/>
      <c r="L159" s="108"/>
      <c r="M159" s="108">
        <f>IF(SUM(M$24:M158)=K$22,0,IF(SUM(L$24:L159)&lt;$V$10,L159,K$22-SUM(L$24:L158)))</f>
        <v>0</v>
      </c>
      <c r="N159" s="108">
        <f t="shared" si="26"/>
        <v>0</v>
      </c>
      <c r="O159" s="108">
        <f t="shared" si="21"/>
        <v>0</v>
      </c>
      <c r="P159" s="108">
        <f t="shared" si="22"/>
        <v>0</v>
      </c>
      <c r="Q159" s="108">
        <f t="shared" si="23"/>
        <v>0</v>
      </c>
      <c r="R159" s="108">
        <f t="shared" si="24"/>
        <v>0</v>
      </c>
      <c r="S159" s="108">
        <f t="shared" si="25"/>
        <v>0</v>
      </c>
      <c r="T159" s="108">
        <f>IF(SUM(L$24:L158)&lt;V$10,IF(SUM(L$24:L159)&lt;V$10,0,(SUM(L$24:L159)-V$10)),L159)</f>
        <v>0</v>
      </c>
      <c r="U159" s="317"/>
      <c r="V159" s="108"/>
      <c r="W159" s="317"/>
      <c r="X159" s="108"/>
      <c r="Y159" s="109"/>
    </row>
    <row r="160" spans="1:25" hidden="1" x14ac:dyDescent="0.25">
      <c r="A160" s="316">
        <v>2048</v>
      </c>
      <c r="B160" s="107" t="s">
        <v>246</v>
      </c>
      <c r="C160" s="107">
        <f>+A160</f>
        <v>2048</v>
      </c>
      <c r="D160" s="107">
        <v>137</v>
      </c>
      <c r="E160" s="107">
        <f t="shared" si="19"/>
        <v>0.20733936402372627</v>
      </c>
      <c r="F160" s="107">
        <f t="shared" si="20"/>
        <v>0.21183993357041017</v>
      </c>
      <c r="G160" s="317"/>
      <c r="H160" s="108">
        <f>+G160*F160</f>
        <v>0</v>
      </c>
      <c r="I160" s="317"/>
      <c r="J160" s="108">
        <f>+I160*F160</f>
        <v>0</v>
      </c>
      <c r="K160" s="108"/>
      <c r="L160" s="108"/>
      <c r="M160" s="108">
        <f>IF(SUM(M$24:M159)=K$22,0,IF(SUM(L$24:L160)&lt;$V$10,L160,K$22-SUM(L$24:L159)))</f>
        <v>0</v>
      </c>
      <c r="N160" s="108">
        <f t="shared" si="26"/>
        <v>0</v>
      </c>
      <c r="O160" s="108">
        <f t="shared" si="21"/>
        <v>0</v>
      </c>
      <c r="P160" s="108">
        <f t="shared" si="22"/>
        <v>0</v>
      </c>
      <c r="Q160" s="108">
        <f t="shared" si="23"/>
        <v>0</v>
      </c>
      <c r="R160" s="108">
        <f t="shared" si="24"/>
        <v>0</v>
      </c>
      <c r="S160" s="108">
        <f t="shared" si="25"/>
        <v>0</v>
      </c>
      <c r="T160" s="108">
        <f>IF(SUM(L$24:L159)&lt;V$10,IF(SUM(L$24:L160)&lt;V$10,0,(SUM(L$24:L160)-V$10)),L160)</f>
        <v>0</v>
      </c>
      <c r="U160" s="317">
        <f>SUM(T160:T163)</f>
        <v>0</v>
      </c>
      <c r="V160" s="108">
        <f>+U160*F160</f>
        <v>0</v>
      </c>
      <c r="W160" s="317"/>
      <c r="X160" s="108">
        <f>+W160*F160</f>
        <v>0</v>
      </c>
      <c r="Y160" s="109"/>
    </row>
    <row r="161" spans="1:26" hidden="1" x14ac:dyDescent="0.25">
      <c r="A161" s="316"/>
      <c r="B161" s="107" t="s">
        <v>247</v>
      </c>
      <c r="C161" s="107">
        <f>+C160</f>
        <v>2048</v>
      </c>
      <c r="D161" s="107">
        <v>138</v>
      </c>
      <c r="E161" s="107">
        <f t="shared" si="19"/>
        <v>0.20393367170623222</v>
      </c>
      <c r="F161" s="107">
        <f t="shared" si="20"/>
        <v>0.21183993357041017</v>
      </c>
      <c r="G161" s="317"/>
      <c r="H161" s="107"/>
      <c r="I161" s="317"/>
      <c r="J161" s="107"/>
      <c r="K161" s="108"/>
      <c r="L161" s="108"/>
      <c r="M161" s="108">
        <f>IF(SUM(M$24:M160)=K$22,0,IF(SUM(L$24:L161)&lt;$V$10,L161,K$22-SUM(L$24:L160)))</f>
        <v>0</v>
      </c>
      <c r="N161" s="108">
        <f t="shared" si="26"/>
        <v>0</v>
      </c>
      <c r="O161" s="108">
        <f t="shared" si="21"/>
        <v>0</v>
      </c>
      <c r="P161" s="108">
        <f t="shared" si="22"/>
        <v>0</v>
      </c>
      <c r="Q161" s="108">
        <f t="shared" si="23"/>
        <v>0</v>
      </c>
      <c r="R161" s="108">
        <f t="shared" si="24"/>
        <v>0</v>
      </c>
      <c r="S161" s="108">
        <f t="shared" si="25"/>
        <v>0</v>
      </c>
      <c r="T161" s="108">
        <f>IF(SUM(L$24:L160)&lt;V$10,IF(SUM(L$24:L161)&lt;V$10,0,(SUM(L$24:L161)-V$10)),L161)</f>
        <v>0</v>
      </c>
      <c r="U161" s="317"/>
      <c r="V161" s="108"/>
      <c r="W161" s="317"/>
      <c r="X161" s="108"/>
      <c r="Y161" s="109"/>
    </row>
    <row r="162" spans="1:26" hidden="1" x14ac:dyDescent="0.25">
      <c r="A162" s="316"/>
      <c r="B162" s="107" t="s">
        <v>248</v>
      </c>
      <c r="C162" s="107">
        <f>+C160</f>
        <v>2048</v>
      </c>
      <c r="D162" s="107">
        <v>139</v>
      </c>
      <c r="E162" s="107">
        <f t="shared" si="19"/>
        <v>0.20058392023825339</v>
      </c>
      <c r="F162" s="107">
        <f t="shared" si="20"/>
        <v>0.21183993357041017</v>
      </c>
      <c r="G162" s="317"/>
      <c r="H162" s="107"/>
      <c r="I162" s="317"/>
      <c r="J162" s="107"/>
      <c r="K162" s="108"/>
      <c r="L162" s="108"/>
      <c r="M162" s="108">
        <f>IF(SUM(M$24:M161)=K$22,0,IF(SUM(L$24:L162)&lt;$V$10,L162,K$22-SUM(L$24:L161)))</f>
        <v>0</v>
      </c>
      <c r="N162" s="108">
        <f t="shared" si="26"/>
        <v>0</v>
      </c>
      <c r="O162" s="108">
        <f t="shared" si="21"/>
        <v>0</v>
      </c>
      <c r="P162" s="108">
        <f t="shared" si="22"/>
        <v>0</v>
      </c>
      <c r="Q162" s="108">
        <f t="shared" si="23"/>
        <v>0</v>
      </c>
      <c r="R162" s="108">
        <f t="shared" si="24"/>
        <v>0</v>
      </c>
      <c r="S162" s="108">
        <f t="shared" si="25"/>
        <v>0</v>
      </c>
      <c r="T162" s="108">
        <f>IF(SUM(L$24:L161)&lt;V$10,IF(SUM(L$24:L162)&lt;V$10,0,(SUM(L$24:L162)-V$10)),L162)</f>
        <v>0</v>
      </c>
      <c r="U162" s="317"/>
      <c r="V162" s="108"/>
      <c r="W162" s="317"/>
      <c r="X162" s="108"/>
      <c r="Y162" s="109"/>
    </row>
    <row r="163" spans="1:26" hidden="1" x14ac:dyDescent="0.25">
      <c r="A163" s="316"/>
      <c r="B163" s="107" t="s">
        <v>249</v>
      </c>
      <c r="C163" s="107">
        <f>+C160</f>
        <v>2048</v>
      </c>
      <c r="D163" s="107">
        <v>140</v>
      </c>
      <c r="E163" s="107">
        <f t="shared" si="19"/>
        <v>0.19728919075268359</v>
      </c>
      <c r="F163" s="107">
        <f t="shared" si="20"/>
        <v>0.21183993357041017</v>
      </c>
      <c r="G163" s="317"/>
      <c r="H163" s="107"/>
      <c r="I163" s="317"/>
      <c r="J163" s="107"/>
      <c r="K163" s="108"/>
      <c r="L163" s="108"/>
      <c r="M163" s="108">
        <f>IF(SUM(M$24:M162)=K$22,0,IF(SUM(L$24:L163)&lt;$V$10,L163,K$22-SUM(L$24:L162)))</f>
        <v>0</v>
      </c>
      <c r="N163" s="108">
        <f t="shared" si="26"/>
        <v>0</v>
      </c>
      <c r="O163" s="108">
        <f t="shared" si="21"/>
        <v>0</v>
      </c>
      <c r="P163" s="108">
        <f t="shared" si="22"/>
        <v>0</v>
      </c>
      <c r="Q163" s="108">
        <f t="shared" si="23"/>
        <v>0</v>
      </c>
      <c r="R163" s="108">
        <f t="shared" si="24"/>
        <v>0</v>
      </c>
      <c r="S163" s="108">
        <f t="shared" si="25"/>
        <v>0</v>
      </c>
      <c r="T163" s="108">
        <f>IF(SUM(L$24:L162)&lt;V$10,IF(SUM(L$24:L163)&lt;V$10,0,(SUM(L$24:L163)-V$10)),L163)</f>
        <v>0</v>
      </c>
      <c r="U163" s="317"/>
      <c r="V163" s="108"/>
      <c r="W163" s="317"/>
      <c r="X163" s="108"/>
      <c r="Y163" s="109"/>
    </row>
    <row r="164" spans="1:26" hidden="1" x14ac:dyDescent="0.25">
      <c r="A164" s="316">
        <v>2049</v>
      </c>
      <c r="B164" s="107" t="s">
        <v>246</v>
      </c>
      <c r="C164" s="107">
        <f>+A164</f>
        <v>2049</v>
      </c>
      <c r="D164" s="107">
        <v>141</v>
      </c>
      <c r="E164" s="107">
        <f t="shared" si="19"/>
        <v>0.19404857947544371</v>
      </c>
      <c r="F164" s="107">
        <f t="shared" si="20"/>
        <v>0.19857511583278045</v>
      </c>
      <c r="G164" s="317"/>
      <c r="H164" s="108">
        <f>+G164*F164</f>
        <v>0</v>
      </c>
      <c r="I164" s="317"/>
      <c r="J164" s="108">
        <f>+I164*F164</f>
        <v>0</v>
      </c>
      <c r="K164" s="108"/>
      <c r="L164" s="108"/>
      <c r="M164" s="108">
        <f>IF(SUM(M$24:M163)=K$22,0,IF(SUM(L$24:L164)&lt;$V$10,L164,K$22-SUM(L$24:L163)))</f>
        <v>0</v>
      </c>
      <c r="N164" s="108">
        <f t="shared" si="26"/>
        <v>0</v>
      </c>
      <c r="O164" s="108">
        <f t="shared" si="21"/>
        <v>0</v>
      </c>
      <c r="P164" s="108">
        <f t="shared" si="22"/>
        <v>0</v>
      </c>
      <c r="Q164" s="108">
        <f t="shared" si="23"/>
        <v>0</v>
      </c>
      <c r="R164" s="108">
        <f t="shared" si="24"/>
        <v>0</v>
      </c>
      <c r="S164" s="108">
        <f t="shared" si="25"/>
        <v>0</v>
      </c>
      <c r="T164" s="108">
        <f>IF(SUM(L$24:L163)&lt;V$10,IF(SUM(L$24:L164)&lt;V$10,0,(SUM(L$24:L164)-V$10)),L164)</f>
        <v>0</v>
      </c>
      <c r="U164" s="317">
        <f>SUM(T164:T167)</f>
        <v>0</v>
      </c>
      <c r="V164" s="108">
        <f>+U164*F164</f>
        <v>0</v>
      </c>
      <c r="W164" s="317"/>
      <c r="X164" s="108">
        <f>+W164*F164</f>
        <v>0</v>
      </c>
      <c r="Y164" s="109"/>
    </row>
    <row r="165" spans="1:26" hidden="1" x14ac:dyDescent="0.25">
      <c r="A165" s="316"/>
      <c r="B165" s="107" t="s">
        <v>247</v>
      </c>
      <c r="C165" s="107">
        <f>+C164</f>
        <v>2049</v>
      </c>
      <c r="D165" s="107">
        <v>142</v>
      </c>
      <c r="E165" s="107">
        <f t="shared" si="19"/>
        <v>0.19086119747756833</v>
      </c>
      <c r="F165" s="107">
        <f t="shared" si="20"/>
        <v>0.19857511583278045</v>
      </c>
      <c r="G165" s="317"/>
      <c r="H165" s="107"/>
      <c r="I165" s="317"/>
      <c r="J165" s="107"/>
      <c r="K165" s="108"/>
      <c r="L165" s="108"/>
      <c r="M165" s="108">
        <f>IF(SUM(M$24:M164)=K$22,0,IF(SUM(L$24:L165)&lt;$V$10,L165,K$22-SUM(L$24:L164)))</f>
        <v>0</v>
      </c>
      <c r="N165" s="108">
        <f t="shared" si="26"/>
        <v>0</v>
      </c>
      <c r="O165" s="108">
        <f t="shared" si="21"/>
        <v>0</v>
      </c>
      <c r="P165" s="108">
        <f t="shared" si="22"/>
        <v>0</v>
      </c>
      <c r="Q165" s="108">
        <f t="shared" si="23"/>
        <v>0</v>
      </c>
      <c r="R165" s="108">
        <f t="shared" si="24"/>
        <v>0</v>
      </c>
      <c r="S165" s="108">
        <f t="shared" si="25"/>
        <v>0</v>
      </c>
      <c r="T165" s="108">
        <f>IF(SUM(L$24:L164)&lt;V$10,IF(SUM(L$24:L165)&lt;V$10,0,(SUM(L$24:L165)-V$10)),L165)</f>
        <v>0</v>
      </c>
      <c r="U165" s="317"/>
      <c r="V165" s="108"/>
      <c r="W165" s="317"/>
      <c r="X165" s="108"/>
      <c r="Y165" s="109"/>
    </row>
    <row r="166" spans="1:26" hidden="1" x14ac:dyDescent="0.25">
      <c r="A166" s="316"/>
      <c r="B166" s="107" t="s">
        <v>248</v>
      </c>
      <c r="C166" s="107">
        <f>+C164</f>
        <v>2049</v>
      </c>
      <c r="D166" s="107">
        <v>143</v>
      </c>
      <c r="E166" s="107">
        <f t="shared" si="19"/>
        <v>0.18772617043136455</v>
      </c>
      <c r="F166" s="107">
        <f t="shared" si="20"/>
        <v>0.19857511583278045</v>
      </c>
      <c r="G166" s="317"/>
      <c r="H166" s="107"/>
      <c r="I166" s="317"/>
      <c r="J166" s="107"/>
      <c r="K166" s="108"/>
      <c r="L166" s="108"/>
      <c r="M166" s="108">
        <f>IF(SUM(M$24:M165)=K$22,0,IF(SUM(L$24:L166)&lt;$V$10,L166,K$22-SUM(L$24:L165)))</f>
        <v>0</v>
      </c>
      <c r="N166" s="108">
        <f t="shared" si="26"/>
        <v>0</v>
      </c>
      <c r="O166" s="108">
        <f t="shared" si="21"/>
        <v>0</v>
      </c>
      <c r="P166" s="108">
        <f t="shared" si="22"/>
        <v>0</v>
      </c>
      <c r="Q166" s="108">
        <f t="shared" si="23"/>
        <v>0</v>
      </c>
      <c r="R166" s="108">
        <f t="shared" si="24"/>
        <v>0</v>
      </c>
      <c r="S166" s="108">
        <f t="shared" si="25"/>
        <v>0</v>
      </c>
      <c r="T166" s="108">
        <f>IF(SUM(L$24:L165)&lt;V$10,IF(SUM(L$24:L166)&lt;V$10,0,(SUM(L$24:L166)-V$10)),L166)</f>
        <v>0</v>
      </c>
      <c r="U166" s="317"/>
      <c r="V166" s="108"/>
      <c r="W166" s="317"/>
      <c r="X166" s="108"/>
      <c r="Y166" s="109"/>
    </row>
    <row r="167" spans="1:26" hidden="1" x14ac:dyDescent="0.25">
      <c r="A167" s="316"/>
      <c r="B167" s="107" t="s">
        <v>249</v>
      </c>
      <c r="C167" s="107">
        <f>+C164</f>
        <v>2049</v>
      </c>
      <c r="D167" s="107">
        <v>144</v>
      </c>
      <c r="E167" s="107">
        <f t="shared" si="19"/>
        <v>0.18464263837057598</v>
      </c>
      <c r="F167" s="107">
        <f t="shared" si="20"/>
        <v>0.19857511583278045</v>
      </c>
      <c r="G167" s="317"/>
      <c r="H167" s="107"/>
      <c r="I167" s="317"/>
      <c r="J167" s="107"/>
      <c r="K167" s="108"/>
      <c r="L167" s="108"/>
      <c r="M167" s="108">
        <f>IF(SUM(M$24:M166)=K$22,0,IF(SUM(L$24:L167)&lt;$V$10,L167,K$22-SUM(L$24:L166)))</f>
        <v>0</v>
      </c>
      <c r="N167" s="108">
        <f t="shared" si="26"/>
        <v>0</v>
      </c>
      <c r="O167" s="108">
        <f t="shared" si="21"/>
        <v>0</v>
      </c>
      <c r="P167" s="108">
        <f t="shared" si="22"/>
        <v>0</v>
      </c>
      <c r="Q167" s="108">
        <f t="shared" si="23"/>
        <v>0</v>
      </c>
      <c r="R167" s="108">
        <f t="shared" si="24"/>
        <v>0</v>
      </c>
      <c r="S167" s="108">
        <f t="shared" si="25"/>
        <v>0</v>
      </c>
      <c r="T167" s="108">
        <f>IF(SUM(L$24:L166)&lt;V$10,IF(SUM(L$24:L167)&lt;V$10,0,(SUM(L$24:L167)-V$10)),L167)</f>
        <v>0</v>
      </c>
      <c r="U167" s="317"/>
      <c r="V167" s="108"/>
      <c r="W167" s="317"/>
      <c r="X167" s="108"/>
      <c r="Y167" s="109"/>
    </row>
    <row r="168" spans="1:26" hidden="1" x14ac:dyDescent="0.25">
      <c r="A168" s="316">
        <v>2050</v>
      </c>
      <c r="B168" s="107" t="s">
        <v>246</v>
      </c>
      <c r="C168" s="107">
        <f>+A168</f>
        <v>2050</v>
      </c>
      <c r="D168" s="107">
        <v>145</v>
      </c>
      <c r="E168" s="107">
        <f t="shared" si="19"/>
        <v>0.18160975545448607</v>
      </c>
      <c r="F168" s="107">
        <f t="shared" si="20"/>
        <v>0.1861409034802966</v>
      </c>
      <c r="G168" s="317"/>
      <c r="H168" s="108">
        <f>+G168*F168</f>
        <v>0</v>
      </c>
      <c r="I168" s="317"/>
      <c r="J168" s="108">
        <f>+I168*F168</f>
        <v>0</v>
      </c>
      <c r="K168" s="108"/>
      <c r="L168" s="108"/>
      <c r="M168" s="108">
        <f>IF(SUM(M$24:M167)=K$22,0,IF(SUM(L$24:L168)&lt;$V$10,L168,K$22-SUM(L$24:L167)))</f>
        <v>0</v>
      </c>
      <c r="N168" s="108">
        <f t="shared" si="26"/>
        <v>0</v>
      </c>
      <c r="O168" s="108">
        <f t="shared" si="21"/>
        <v>0</v>
      </c>
      <c r="P168" s="108">
        <f t="shared" si="22"/>
        <v>0</v>
      </c>
      <c r="Q168" s="108">
        <f t="shared" si="23"/>
        <v>0</v>
      </c>
      <c r="R168" s="108">
        <f t="shared" si="24"/>
        <v>0</v>
      </c>
      <c r="S168" s="108">
        <f t="shared" si="25"/>
        <v>0</v>
      </c>
      <c r="T168" s="108">
        <f>IF(SUM(L$24:L167)&lt;V$10,IF(SUM(L$24:L168)&lt;V$10,0,(SUM(L$24:L168)-V$10)),L168)</f>
        <v>0</v>
      </c>
      <c r="U168" s="317">
        <f>SUM(T168:T171)</f>
        <v>0</v>
      </c>
      <c r="V168" s="108">
        <f>+U168*F168</f>
        <v>0</v>
      </c>
      <c r="W168" s="317"/>
      <c r="X168" s="108">
        <f>+W168*F168</f>
        <v>0</v>
      </c>
      <c r="Y168" s="109"/>
    </row>
    <row r="169" spans="1:26" hidden="1" x14ac:dyDescent="0.25">
      <c r="A169" s="316"/>
      <c r="B169" s="107" t="s">
        <v>247</v>
      </c>
      <c r="C169" s="107">
        <f>+C168</f>
        <v>2050</v>
      </c>
      <c r="D169" s="107">
        <v>146</v>
      </c>
      <c r="E169" s="107">
        <f t="shared" si="19"/>
        <v>0.17862668973589663</v>
      </c>
      <c r="F169" s="107">
        <f t="shared" si="20"/>
        <v>0.1861409034802966</v>
      </c>
      <c r="G169" s="317"/>
      <c r="H169" s="107"/>
      <c r="I169" s="317"/>
      <c r="J169" s="107"/>
      <c r="K169" s="108"/>
      <c r="L169" s="108"/>
      <c r="M169" s="108">
        <f>IF(SUM(M$24:M168)=K$22,0,IF(SUM(L$24:L169)&lt;$V$10,L169,K$22-SUM(L$24:L168)))</f>
        <v>0</v>
      </c>
      <c r="N169" s="108">
        <f t="shared" si="26"/>
        <v>0</v>
      </c>
      <c r="O169" s="108">
        <f t="shared" si="21"/>
        <v>0</v>
      </c>
      <c r="P169" s="108">
        <f t="shared" si="22"/>
        <v>0</v>
      </c>
      <c r="Q169" s="108">
        <f t="shared" si="23"/>
        <v>0</v>
      </c>
      <c r="R169" s="108">
        <f t="shared" si="24"/>
        <v>0</v>
      </c>
      <c r="S169" s="108">
        <f t="shared" si="25"/>
        <v>0</v>
      </c>
      <c r="T169" s="108">
        <f>IF(SUM(L$24:L168)&lt;V$10,IF(SUM(L$24:L169)&lt;V$10,0,(SUM(L$24:L169)-V$10)),L169)</f>
        <v>0</v>
      </c>
      <c r="U169" s="317"/>
      <c r="V169" s="108"/>
      <c r="W169" s="317"/>
      <c r="X169" s="108"/>
      <c r="Y169" s="109"/>
    </row>
    <row r="170" spans="1:26" hidden="1" x14ac:dyDescent="0.25">
      <c r="A170" s="316"/>
      <c r="B170" s="107" t="s">
        <v>248</v>
      </c>
      <c r="C170" s="107">
        <f>+C168</f>
        <v>2050</v>
      </c>
      <c r="D170" s="107">
        <v>147</v>
      </c>
      <c r="E170" s="107">
        <f t="shared" si="19"/>
        <v>0.1756926229329169</v>
      </c>
      <c r="F170" s="107">
        <f t="shared" si="20"/>
        <v>0.1861409034802966</v>
      </c>
      <c r="G170" s="317"/>
      <c r="H170" s="107"/>
      <c r="I170" s="317"/>
      <c r="J170" s="107"/>
      <c r="K170" s="108"/>
      <c r="L170" s="108"/>
      <c r="M170" s="108">
        <f>IF(SUM(M$24:M169)=K$22,0,IF(SUM(L$24:L170)&lt;$V$10,L170,K$22-SUM(L$24:L169)))</f>
        <v>0</v>
      </c>
      <c r="N170" s="108">
        <f t="shared" si="26"/>
        <v>0</v>
      </c>
      <c r="O170" s="108">
        <f t="shared" si="21"/>
        <v>0</v>
      </c>
      <c r="P170" s="108">
        <f t="shared" si="22"/>
        <v>0</v>
      </c>
      <c r="Q170" s="108">
        <f t="shared" si="23"/>
        <v>0</v>
      </c>
      <c r="R170" s="108">
        <f t="shared" si="24"/>
        <v>0</v>
      </c>
      <c r="S170" s="108">
        <f t="shared" si="25"/>
        <v>0</v>
      </c>
      <c r="T170" s="108">
        <f>IF(SUM(L$24:L169)&lt;V$10,IF(SUM(L$24:L170)&lt;V$10,0,(SUM(L$24:L170)-V$10)),L170)</f>
        <v>0</v>
      </c>
      <c r="U170" s="317"/>
      <c r="V170" s="108"/>
      <c r="W170" s="317"/>
      <c r="X170" s="108"/>
      <c r="Y170" s="109"/>
    </row>
    <row r="171" spans="1:26" hidden="1" x14ac:dyDescent="0.25">
      <c r="A171" s="316"/>
      <c r="B171" s="107" t="s">
        <v>249</v>
      </c>
      <c r="C171" s="107">
        <f>+C168</f>
        <v>2050</v>
      </c>
      <c r="D171" s="107">
        <v>148</v>
      </c>
      <c r="E171" s="107">
        <f t="shared" si="19"/>
        <v>0.17280675020450176</v>
      </c>
      <c r="F171" s="107">
        <f t="shared" si="20"/>
        <v>0.1861409034802966</v>
      </c>
      <c r="G171" s="317"/>
      <c r="H171" s="107"/>
      <c r="I171" s="317"/>
      <c r="J171" s="107"/>
      <c r="K171" s="108"/>
      <c r="L171" s="108"/>
      <c r="M171" s="108">
        <f>IF(SUM(M$24:M170)=K$22,0,IF(SUM(L$24:L171)&lt;$V$10,L171,K$22-SUM(L$24:L170)))</f>
        <v>0</v>
      </c>
      <c r="N171" s="108">
        <f t="shared" si="26"/>
        <v>0</v>
      </c>
      <c r="O171" s="108">
        <f t="shared" si="21"/>
        <v>0</v>
      </c>
      <c r="P171" s="108">
        <f t="shared" si="22"/>
        <v>0</v>
      </c>
      <c r="Q171" s="108">
        <f t="shared" si="23"/>
        <v>0</v>
      </c>
      <c r="R171" s="108">
        <f t="shared" si="24"/>
        <v>0</v>
      </c>
      <c r="S171" s="108">
        <f t="shared" si="25"/>
        <v>0</v>
      </c>
      <c r="T171" s="108">
        <f>IF(SUM(L$24:L170)&lt;V$10,IF(SUM(L$24:L171)&lt;V$10,0,(SUM(L$24:L171)-V$10)),L171)</f>
        <v>0</v>
      </c>
      <c r="U171" s="317"/>
      <c r="V171" s="108"/>
      <c r="W171" s="317"/>
      <c r="X171" s="108"/>
      <c r="Y171" s="109"/>
    </row>
    <row r="173" spans="1:26" ht="14.4" hidden="1" x14ac:dyDescent="0.3">
      <c r="Y173" s="153" t="s">
        <v>33</v>
      </c>
      <c r="Z173" s="154">
        <v>0</v>
      </c>
    </row>
    <row r="174" spans="1:26" ht="14.4" hidden="1" x14ac:dyDescent="0.3">
      <c r="Y174" s="153" t="s">
        <v>34</v>
      </c>
      <c r="Z174" s="154">
        <v>0.1</v>
      </c>
    </row>
    <row r="175" spans="1:26" ht="14.4" hidden="1" x14ac:dyDescent="0.3">
      <c r="Y175" s="153" t="s">
        <v>35</v>
      </c>
      <c r="Z175" s="154">
        <v>0.2</v>
      </c>
    </row>
    <row r="176" spans="1:26" ht="14.4" hidden="1" x14ac:dyDescent="0.3">
      <c r="Y176" s="153" t="s">
        <v>74</v>
      </c>
      <c r="Z176" s="154">
        <v>0.2</v>
      </c>
    </row>
  </sheetData>
  <sheetProtection password="DA6F" sheet="1" objects="1" scenarios="1"/>
  <mergeCells count="231">
    <mergeCell ref="Z22:Z23"/>
    <mergeCell ref="AA22:AA23"/>
    <mergeCell ref="AB22:AB23"/>
    <mergeCell ref="AC22:AC23"/>
    <mergeCell ref="AD91:AF92"/>
    <mergeCell ref="AC14:AC15"/>
    <mergeCell ref="Z69:Z70"/>
    <mergeCell ref="A1:AC1"/>
    <mergeCell ref="AA69:AA70"/>
    <mergeCell ref="AB69:AB70"/>
    <mergeCell ref="AC69:AC70"/>
    <mergeCell ref="K3:AB3"/>
    <mergeCell ref="K5:AB5"/>
    <mergeCell ref="A15:B15"/>
    <mergeCell ref="A16:B16"/>
    <mergeCell ref="A17:B17"/>
    <mergeCell ref="A18:B18"/>
    <mergeCell ref="A19:B19"/>
    <mergeCell ref="A20:B20"/>
    <mergeCell ref="Z8:AB8"/>
    <mergeCell ref="A12:B12"/>
    <mergeCell ref="A13:B13"/>
    <mergeCell ref="A14:B14"/>
    <mergeCell ref="AB14:AB15"/>
    <mergeCell ref="A24:A27"/>
    <mergeCell ref="G24:G27"/>
    <mergeCell ref="I24:I27"/>
    <mergeCell ref="U24:U27"/>
    <mergeCell ref="W24:W27"/>
    <mergeCell ref="A28:A31"/>
    <mergeCell ref="G28:G31"/>
    <mergeCell ref="I28:I31"/>
    <mergeCell ref="U28:U31"/>
    <mergeCell ref="W28:W31"/>
    <mergeCell ref="A32:A35"/>
    <mergeCell ref="G32:G35"/>
    <mergeCell ref="I32:I35"/>
    <mergeCell ref="U32:U35"/>
    <mergeCell ref="W32:W35"/>
    <mergeCell ref="A36:A39"/>
    <mergeCell ref="G36:G39"/>
    <mergeCell ref="I36:I39"/>
    <mergeCell ref="U36:U39"/>
    <mergeCell ref="W36:W39"/>
    <mergeCell ref="A40:A43"/>
    <mergeCell ref="G40:G43"/>
    <mergeCell ref="I40:I43"/>
    <mergeCell ref="U40:U43"/>
    <mergeCell ref="W40:W43"/>
    <mergeCell ref="A44:A47"/>
    <mergeCell ref="G44:G47"/>
    <mergeCell ref="I44:I47"/>
    <mergeCell ref="U44:U47"/>
    <mergeCell ref="W44:W47"/>
    <mergeCell ref="A48:A51"/>
    <mergeCell ref="G48:G51"/>
    <mergeCell ref="I48:I51"/>
    <mergeCell ref="U48:U51"/>
    <mergeCell ref="W48:W51"/>
    <mergeCell ref="A52:A55"/>
    <mergeCell ref="G52:G55"/>
    <mergeCell ref="I52:I55"/>
    <mergeCell ref="U52:U55"/>
    <mergeCell ref="W52:W55"/>
    <mergeCell ref="A56:A59"/>
    <mergeCell ref="G56:G59"/>
    <mergeCell ref="I56:I59"/>
    <mergeCell ref="U56:U59"/>
    <mergeCell ref="W56:W59"/>
    <mergeCell ref="A60:A63"/>
    <mergeCell ref="G60:G63"/>
    <mergeCell ref="I60:I63"/>
    <mergeCell ref="U60:U63"/>
    <mergeCell ref="W60:W63"/>
    <mergeCell ref="A64:A67"/>
    <mergeCell ref="G64:G67"/>
    <mergeCell ref="I64:I67"/>
    <mergeCell ref="U64:U67"/>
    <mergeCell ref="W64:W67"/>
    <mergeCell ref="AC113:AC114"/>
    <mergeCell ref="AD113:AD114"/>
    <mergeCell ref="AE113:AE114"/>
    <mergeCell ref="AF113:AF114"/>
    <mergeCell ref="W72:W75"/>
    <mergeCell ref="A76:A79"/>
    <mergeCell ref="G76:G79"/>
    <mergeCell ref="I76:I79"/>
    <mergeCell ref="U76:U79"/>
    <mergeCell ref="W76:W79"/>
    <mergeCell ref="A84:A87"/>
    <mergeCell ref="G84:G87"/>
    <mergeCell ref="I84:I87"/>
    <mergeCell ref="U84:U87"/>
    <mergeCell ref="W84:W87"/>
    <mergeCell ref="A80:A83"/>
    <mergeCell ref="G80:G83"/>
    <mergeCell ref="I80:I83"/>
    <mergeCell ref="U80:U83"/>
    <mergeCell ref="AG113:AH114"/>
    <mergeCell ref="AL66:AM66"/>
    <mergeCell ref="AN66:AN67"/>
    <mergeCell ref="A68:A71"/>
    <mergeCell ref="G68:G71"/>
    <mergeCell ref="I68:I71"/>
    <mergeCell ref="U68:U71"/>
    <mergeCell ref="W68:W71"/>
    <mergeCell ref="Z113:Z114"/>
    <mergeCell ref="AA113:AA114"/>
    <mergeCell ref="AB113:AB114"/>
    <mergeCell ref="Z111:Z112"/>
    <mergeCell ref="AA111:AA112"/>
    <mergeCell ref="AB111:AC111"/>
    <mergeCell ref="AD111:AE111"/>
    <mergeCell ref="AF111:AF112"/>
    <mergeCell ref="AG111:AH112"/>
    <mergeCell ref="AL68:AL69"/>
    <mergeCell ref="AM68:AM69"/>
    <mergeCell ref="AN68:AN69"/>
    <mergeCell ref="A72:A75"/>
    <mergeCell ref="G72:G75"/>
    <mergeCell ref="I72:I75"/>
    <mergeCell ref="U72:U75"/>
    <mergeCell ref="W80:W83"/>
    <mergeCell ref="A88:A91"/>
    <mergeCell ref="G88:G91"/>
    <mergeCell ref="I88:I91"/>
    <mergeCell ref="U88:U91"/>
    <mergeCell ref="W88:W91"/>
    <mergeCell ref="A92:A95"/>
    <mergeCell ref="G92:G95"/>
    <mergeCell ref="I92:I95"/>
    <mergeCell ref="U92:U95"/>
    <mergeCell ref="W92:W95"/>
    <mergeCell ref="A96:A99"/>
    <mergeCell ref="G96:G99"/>
    <mergeCell ref="I96:I99"/>
    <mergeCell ref="U96:U99"/>
    <mergeCell ref="W96:W99"/>
    <mergeCell ref="A100:A103"/>
    <mergeCell ref="G100:G103"/>
    <mergeCell ref="I100:I103"/>
    <mergeCell ref="U100:U103"/>
    <mergeCell ref="W100:W103"/>
    <mergeCell ref="A104:A107"/>
    <mergeCell ref="G104:G107"/>
    <mergeCell ref="I104:I107"/>
    <mergeCell ref="U104:U107"/>
    <mergeCell ref="W104:W107"/>
    <mergeCell ref="A108:A111"/>
    <mergeCell ref="G108:G111"/>
    <mergeCell ref="I108:I111"/>
    <mergeCell ref="U108:U111"/>
    <mergeCell ref="W108:W111"/>
    <mergeCell ref="A112:A115"/>
    <mergeCell ref="G112:G115"/>
    <mergeCell ref="I112:I115"/>
    <mergeCell ref="U112:U115"/>
    <mergeCell ref="W112:W115"/>
    <mergeCell ref="A116:A119"/>
    <mergeCell ref="G116:G119"/>
    <mergeCell ref="I116:I119"/>
    <mergeCell ref="U116:U119"/>
    <mergeCell ref="W116:W119"/>
    <mergeCell ref="A120:A123"/>
    <mergeCell ref="G120:G123"/>
    <mergeCell ref="I120:I123"/>
    <mergeCell ref="U120:U123"/>
    <mergeCell ref="W120:W123"/>
    <mergeCell ref="A124:A127"/>
    <mergeCell ref="G124:G127"/>
    <mergeCell ref="I124:I127"/>
    <mergeCell ref="U124:U127"/>
    <mergeCell ref="W124:W127"/>
    <mergeCell ref="A128:A131"/>
    <mergeCell ref="G128:G131"/>
    <mergeCell ref="I128:I131"/>
    <mergeCell ref="U128:U131"/>
    <mergeCell ref="W128:W131"/>
    <mergeCell ref="A132:A135"/>
    <mergeCell ref="G132:G135"/>
    <mergeCell ref="I132:I135"/>
    <mergeCell ref="U132:U135"/>
    <mergeCell ref="W132:W135"/>
    <mergeCell ref="A136:A139"/>
    <mergeCell ref="G136:G139"/>
    <mergeCell ref="I136:I139"/>
    <mergeCell ref="U136:U139"/>
    <mergeCell ref="W136:W139"/>
    <mergeCell ref="A140:A143"/>
    <mergeCell ref="G140:G143"/>
    <mergeCell ref="I140:I143"/>
    <mergeCell ref="U140:U143"/>
    <mergeCell ref="W140:W143"/>
    <mergeCell ref="G156:G159"/>
    <mergeCell ref="I156:I159"/>
    <mergeCell ref="U156:U159"/>
    <mergeCell ref="W156:W159"/>
    <mergeCell ref="A144:A147"/>
    <mergeCell ref="G144:G147"/>
    <mergeCell ref="I144:I147"/>
    <mergeCell ref="U144:U147"/>
    <mergeCell ref="W144:W147"/>
    <mergeCell ref="A148:A151"/>
    <mergeCell ref="G148:G151"/>
    <mergeCell ref="I148:I151"/>
    <mergeCell ref="U148:U151"/>
    <mergeCell ref="W148:W151"/>
    <mergeCell ref="A3:B3"/>
    <mergeCell ref="A5:B5"/>
    <mergeCell ref="A7:B7"/>
    <mergeCell ref="A168:A171"/>
    <mergeCell ref="G168:G171"/>
    <mergeCell ref="I168:I171"/>
    <mergeCell ref="U168:U171"/>
    <mergeCell ref="W168:W171"/>
    <mergeCell ref="A160:A163"/>
    <mergeCell ref="G160:G163"/>
    <mergeCell ref="I160:I163"/>
    <mergeCell ref="U160:U163"/>
    <mergeCell ref="W160:W163"/>
    <mergeCell ref="A164:A167"/>
    <mergeCell ref="G164:G167"/>
    <mergeCell ref="I164:I167"/>
    <mergeCell ref="U164:U167"/>
    <mergeCell ref="W164:W167"/>
    <mergeCell ref="A152:A155"/>
    <mergeCell ref="G152:G155"/>
    <mergeCell ref="I152:I155"/>
    <mergeCell ref="U152:U155"/>
    <mergeCell ref="W152:W155"/>
    <mergeCell ref="A156:A159"/>
  </mergeCells>
  <conditionalFormatting sqref="K22:L22">
    <cfRule type="expression" dxfId="5" priority="1">
      <formula>$K$22&lt;&gt;$L$22</formula>
    </cfRule>
  </conditionalFormatting>
  <dataValidations count="2">
    <dataValidation type="list" allowBlank="1" showInputMessage="1" showErrorMessage="1" sqref="R7" xr:uid="{00000000-0002-0000-0100-000000000000}">
      <formula1>$O$43:$O$59</formula1>
    </dataValidation>
    <dataValidation type="list" allowBlank="1" showInputMessage="1" showErrorMessage="1" sqref="K7" xr:uid="{00000000-0002-0000-0100-000001000000}">
      <formula1>$Y$173:$Y$176</formula1>
    </dataValidation>
  </dataValidation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73" r:id="rId4" name="Drop Down 1">
              <controlPr defaultSize="0" autoLine="0" autoPict="0" altText="to jest pole wyboru z następującymi poziomami ratingu do wyboru: 1. wysoki, 2. dobry, 3. zadowalający, 4. niski, 5. zły/trudności finansowe">
                <anchor moveWithCells="1">
                  <from>
                    <xdr:col>2</xdr:col>
                    <xdr:colOff>0</xdr:colOff>
                    <xdr:row>14</xdr:row>
                    <xdr:rowOff>0</xdr:rowOff>
                  </from>
                  <to>
                    <xdr:col>11</xdr:col>
                    <xdr:colOff>7620</xdr:colOff>
                    <xdr:row>15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Arkusz13">
    <pageSetUpPr fitToPage="1"/>
  </sheetPr>
  <dimension ref="A1:S116"/>
  <sheetViews>
    <sheetView showGridLines="0" topLeftCell="A40" zoomScale="90" zoomScaleNormal="90" workbookViewId="0">
      <selection activeCell="P27" sqref="P27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C9:D9" xr:uid="{00000000-0002-0000-1300-000000000000}">
      <formula1>$B$70:$B$86</formula1>
    </dataValidation>
    <dataValidation type="list" allowBlank="1" showInputMessage="1" showErrorMessage="1" sqref="C10:D10" xr:uid="{00000000-0002-0000-1300-000001000000}">
      <formula1>$E$70:$E$97</formula1>
    </dataValidation>
    <dataValidation type="list" allowBlank="1" showInputMessage="1" showErrorMessage="1" sqref="C16 G14:G16 C14:F14" xr:uid="{00000000-0002-0000-1300-000002000000}">
      <formula1>$J$65:$J$72</formula1>
    </dataValidation>
    <dataValidation type="list" allowBlank="1" showInputMessage="1" showErrorMessage="1" sqref="E17:E18" xr:uid="{00000000-0002-0000-1300-000003000000}">
      <formula1>$J$90:$J$91</formula1>
    </dataValidation>
    <dataValidation type="list" allowBlank="1" showInputMessage="1" showErrorMessage="1" sqref="E21:E25" xr:uid="{00000000-0002-0000-1300-000004000000}">
      <formula1>$J$100:$J$101</formula1>
    </dataValidation>
    <dataValidation type="list" allowBlank="1" showInputMessage="1" showErrorMessage="1" sqref="E19" xr:uid="{00000000-0002-0000-1300-000005000000}">
      <formula1>$J$95:$J$97</formula1>
    </dataValidation>
    <dataValidation type="list" allowBlank="1" showInputMessage="1" showErrorMessage="1" sqref="E20" xr:uid="{00000000-0002-0000-1300-000006000000}">
      <formula1>$J$95:$J$7794</formula1>
    </dataValidation>
    <dataValidation type="list" allowBlank="1" showInputMessage="1" showErrorMessage="1" sqref="C15" xr:uid="{00000000-0002-0000-13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Arkusz14">
    <pageSetUpPr fitToPage="1"/>
  </sheetPr>
  <dimension ref="A1:S116"/>
  <sheetViews>
    <sheetView showGridLines="0" zoomScale="90" zoomScaleNormal="90" workbookViewId="0">
      <selection activeCell="P28" sqref="P28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162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E21:E25" xr:uid="{00000000-0002-0000-1400-000000000000}">
      <formula1>$J$100:$J$101</formula1>
    </dataValidation>
    <dataValidation type="list" allowBlank="1" showInputMessage="1" showErrorMessage="1" sqref="E17:E18" xr:uid="{00000000-0002-0000-1400-000001000000}">
      <formula1>$J$90:$J$91</formula1>
    </dataValidation>
    <dataValidation type="list" allowBlank="1" showInputMessage="1" showErrorMessage="1" sqref="C15" xr:uid="{00000000-0002-0000-1400-000002000000}">
      <formula1>$J$115:$J$116</formula1>
    </dataValidation>
    <dataValidation type="list" allowBlank="1" showInputMessage="1" showErrorMessage="1" sqref="E20" xr:uid="{00000000-0002-0000-1400-000003000000}">
      <formula1>$J$95:$J$7794</formula1>
    </dataValidation>
    <dataValidation type="list" allowBlank="1" showInputMessage="1" showErrorMessage="1" sqref="E19" xr:uid="{00000000-0002-0000-1400-000004000000}">
      <formula1>$J$95:$J$97</formula1>
    </dataValidation>
    <dataValidation type="list" allowBlank="1" showInputMessage="1" showErrorMessage="1" sqref="C16 G14:G16 C14:F14" xr:uid="{00000000-0002-0000-1400-000007000000}">
      <formula1>$J$65:$J$72</formula1>
    </dataValidation>
    <dataValidation type="list" allowBlank="1" showInputMessage="1" showErrorMessage="1" sqref="C10:D10" xr:uid="{00000000-0002-0000-1400-000008000000}">
      <formula1>$E$70:$E$97</formula1>
    </dataValidation>
    <dataValidation type="list" allowBlank="1" showInputMessage="1" showErrorMessage="1" sqref="C9:D9" xr:uid="{00000000-0002-0000-14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Arkusz15">
    <pageSetUpPr fitToPage="1"/>
  </sheetPr>
  <dimension ref="A1:S116"/>
  <sheetViews>
    <sheetView showGridLines="0" zoomScale="90" zoomScaleNormal="90" workbookViewId="0">
      <selection activeCell="Q29" sqref="Q29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C9:D9" xr:uid="{00000000-0002-0000-1500-000000000000}">
      <formula1>$B$70:$B$86</formula1>
    </dataValidation>
    <dataValidation type="list" allowBlank="1" showInputMessage="1" showErrorMessage="1" sqref="C10:D10" xr:uid="{00000000-0002-0000-1500-000001000000}">
      <formula1>$E$70:$E$97</formula1>
    </dataValidation>
    <dataValidation type="list" allowBlank="1" showInputMessage="1" showErrorMessage="1" sqref="C16 G14:G16 C14:F14" xr:uid="{00000000-0002-0000-1500-000002000000}">
      <formula1>$J$65:$J$72</formula1>
    </dataValidation>
    <dataValidation type="list" allowBlank="1" showInputMessage="1" showErrorMessage="1" sqref="E17:E18" xr:uid="{00000000-0002-0000-1500-000003000000}">
      <formula1>$J$90:$J$91</formula1>
    </dataValidation>
    <dataValidation type="list" allowBlank="1" showInputMessage="1" showErrorMessage="1" sqref="E21:E25" xr:uid="{00000000-0002-0000-1500-000004000000}">
      <formula1>$J$100:$J$101</formula1>
    </dataValidation>
    <dataValidation type="list" allowBlank="1" showInputMessage="1" showErrorMessage="1" sqref="E19" xr:uid="{00000000-0002-0000-1500-000005000000}">
      <formula1>$J$95:$J$97</formula1>
    </dataValidation>
    <dataValidation type="list" allowBlank="1" showInputMessage="1" showErrorMessage="1" sqref="E20" xr:uid="{00000000-0002-0000-1500-000006000000}">
      <formula1>$J$95:$J$7794</formula1>
    </dataValidation>
    <dataValidation type="list" allowBlank="1" showInputMessage="1" showErrorMessage="1" sqref="C15" xr:uid="{00000000-0002-0000-15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Arkusz16">
    <pageSetUpPr fitToPage="1"/>
  </sheetPr>
  <dimension ref="A1:S116"/>
  <sheetViews>
    <sheetView showGridLines="0" zoomScale="90" zoomScaleNormal="90" workbookViewId="0">
      <selection sqref="A1:H1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E21:E25" xr:uid="{00000000-0002-0000-1600-000000000000}">
      <formula1>$J$100:$J$101</formula1>
    </dataValidation>
    <dataValidation type="list" allowBlank="1" showInputMessage="1" showErrorMessage="1" sqref="E17:E18" xr:uid="{00000000-0002-0000-1600-000001000000}">
      <formula1>$J$90:$J$91</formula1>
    </dataValidation>
    <dataValidation type="list" allowBlank="1" showInputMessage="1" showErrorMessage="1" sqref="C15" xr:uid="{00000000-0002-0000-1600-000002000000}">
      <formula1>$J$115:$J$116</formula1>
    </dataValidation>
    <dataValidation type="list" allowBlank="1" showInputMessage="1" showErrorMessage="1" sqref="E20" xr:uid="{00000000-0002-0000-1600-000003000000}">
      <formula1>$J$95:$J$7794</formula1>
    </dataValidation>
    <dataValidation type="list" allowBlank="1" showInputMessage="1" showErrorMessage="1" sqref="E19" xr:uid="{00000000-0002-0000-1600-000004000000}">
      <formula1>$J$95:$J$97</formula1>
    </dataValidation>
    <dataValidation type="list" allowBlank="1" showInputMessage="1" showErrorMessage="1" sqref="C16 G14:G16 C14:F14" xr:uid="{00000000-0002-0000-1600-000007000000}">
      <formula1>$J$65:$J$72</formula1>
    </dataValidation>
    <dataValidation type="list" allowBlank="1" showInputMessage="1" showErrorMessage="1" sqref="C10:D10" xr:uid="{00000000-0002-0000-1600-000008000000}">
      <formula1>$E$70:$E$97</formula1>
    </dataValidation>
    <dataValidation type="list" allowBlank="1" showInputMessage="1" showErrorMessage="1" sqref="C9:D9" xr:uid="{00000000-0002-0000-16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Arkusz17">
    <pageSetUpPr fitToPage="1"/>
  </sheetPr>
  <dimension ref="A1:S116"/>
  <sheetViews>
    <sheetView showGridLines="0" zoomScale="90" zoomScaleNormal="90" workbookViewId="0">
      <selection sqref="A1:H1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C9:D9" xr:uid="{00000000-0002-0000-1700-000000000000}">
      <formula1>$B$70:$B$86</formula1>
    </dataValidation>
    <dataValidation type="list" allowBlank="1" showInputMessage="1" showErrorMessage="1" sqref="C10:D10" xr:uid="{00000000-0002-0000-1700-000001000000}">
      <formula1>$E$70:$E$97</formula1>
    </dataValidation>
    <dataValidation type="list" allowBlank="1" showInputMessage="1" showErrorMessage="1" sqref="C16 G14:G16 C14:F14" xr:uid="{00000000-0002-0000-1700-000002000000}">
      <formula1>$J$65:$J$72</formula1>
    </dataValidation>
    <dataValidation type="list" allowBlank="1" showInputMessage="1" showErrorMessage="1" sqref="E17:E18" xr:uid="{00000000-0002-0000-1700-000003000000}">
      <formula1>$J$90:$J$91</formula1>
    </dataValidation>
    <dataValidation type="list" allowBlank="1" showInputMessage="1" showErrorMessage="1" sqref="E21:E25" xr:uid="{00000000-0002-0000-1700-000004000000}">
      <formula1>$J$100:$J$101</formula1>
    </dataValidation>
    <dataValidation type="list" allowBlank="1" showInputMessage="1" showErrorMessage="1" sqref="E19" xr:uid="{00000000-0002-0000-1700-000005000000}">
      <formula1>$J$95:$J$97</formula1>
    </dataValidation>
    <dataValidation type="list" allowBlank="1" showInputMessage="1" showErrorMessage="1" sqref="E20" xr:uid="{00000000-0002-0000-1700-000006000000}">
      <formula1>$J$95:$J$7794</formula1>
    </dataValidation>
    <dataValidation type="list" allowBlank="1" showInputMessage="1" showErrorMessage="1" sqref="C15" xr:uid="{00000000-0002-0000-17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Arkusz18">
    <pageSetUpPr fitToPage="1"/>
  </sheetPr>
  <dimension ref="A1:S116"/>
  <sheetViews>
    <sheetView showGridLines="0" zoomScale="90" zoomScaleNormal="90" workbookViewId="0">
      <selection activeCell="P21" sqref="P21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E21:E25" xr:uid="{00000000-0002-0000-1800-000000000000}">
      <formula1>$J$100:$J$101</formula1>
    </dataValidation>
    <dataValidation type="list" allowBlank="1" showInputMessage="1" showErrorMessage="1" sqref="E17:E18" xr:uid="{00000000-0002-0000-1800-000001000000}">
      <formula1>$J$90:$J$91</formula1>
    </dataValidation>
    <dataValidation type="list" allowBlank="1" showInputMessage="1" showErrorMessage="1" sqref="C15" xr:uid="{00000000-0002-0000-1800-000002000000}">
      <formula1>$J$115:$J$116</formula1>
    </dataValidation>
    <dataValidation type="list" allowBlank="1" showInputMessage="1" showErrorMessage="1" sqref="E20" xr:uid="{00000000-0002-0000-1800-000003000000}">
      <formula1>$J$95:$J$7794</formula1>
    </dataValidation>
    <dataValidation type="list" allowBlank="1" showInputMessage="1" showErrorMessage="1" sqref="E19" xr:uid="{00000000-0002-0000-1800-000004000000}">
      <formula1>$J$95:$J$97</formula1>
    </dataValidation>
    <dataValidation type="list" allowBlank="1" showInputMessage="1" showErrorMessage="1" sqref="C16 G14:G16 C14:F14" xr:uid="{00000000-0002-0000-1800-000007000000}">
      <formula1>$J$65:$J$72</formula1>
    </dataValidation>
    <dataValidation type="list" allowBlank="1" showInputMessage="1" showErrorMessage="1" sqref="C10:D10" xr:uid="{00000000-0002-0000-1800-000008000000}">
      <formula1>$E$70:$E$97</formula1>
    </dataValidation>
    <dataValidation type="list" allowBlank="1" showInputMessage="1" showErrorMessage="1" sqref="C9:D9" xr:uid="{00000000-0002-0000-18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Arkusz19">
    <pageSetUpPr fitToPage="1"/>
  </sheetPr>
  <dimension ref="A1:S116"/>
  <sheetViews>
    <sheetView showGridLines="0" zoomScale="90" zoomScaleNormal="90" workbookViewId="0">
      <selection activeCell="P27" sqref="P27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C9:D9" xr:uid="{00000000-0002-0000-1900-000000000000}">
      <formula1>$B$70:$B$86</formula1>
    </dataValidation>
    <dataValidation type="list" allowBlank="1" showInputMessage="1" showErrorMessage="1" sqref="C10:D10" xr:uid="{00000000-0002-0000-1900-000001000000}">
      <formula1>$E$70:$E$97</formula1>
    </dataValidation>
    <dataValidation type="list" allowBlank="1" showInputMessage="1" showErrorMessage="1" sqref="C16 G14:G16 C14:F14" xr:uid="{00000000-0002-0000-1900-000002000000}">
      <formula1>$J$65:$J$72</formula1>
    </dataValidation>
    <dataValidation type="list" allowBlank="1" showInputMessage="1" showErrorMessage="1" sqref="E17:E18" xr:uid="{00000000-0002-0000-1900-000003000000}">
      <formula1>$J$90:$J$91</formula1>
    </dataValidation>
    <dataValidation type="list" allowBlank="1" showInputMessage="1" showErrorMessage="1" sqref="E21:E25" xr:uid="{00000000-0002-0000-1900-000004000000}">
      <formula1>$J$100:$J$101</formula1>
    </dataValidation>
    <dataValidation type="list" allowBlank="1" showInputMessage="1" showErrorMessage="1" sqref="E19" xr:uid="{00000000-0002-0000-1900-000005000000}">
      <formula1>$J$95:$J$97</formula1>
    </dataValidation>
    <dataValidation type="list" allowBlank="1" showInputMessage="1" showErrorMessage="1" sqref="E20" xr:uid="{00000000-0002-0000-1900-000006000000}">
      <formula1>$J$95:$J$7794</formula1>
    </dataValidation>
    <dataValidation type="list" allowBlank="1" showInputMessage="1" showErrorMessage="1" sqref="C15" xr:uid="{00000000-0002-0000-19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Arkusz20">
    <pageSetUpPr fitToPage="1"/>
  </sheetPr>
  <dimension ref="A1:S116"/>
  <sheetViews>
    <sheetView showGridLines="0" zoomScale="90" zoomScaleNormal="90" workbookViewId="0">
      <selection activeCell="Q27" sqref="Q27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353"/>
      <c r="D7" s="353"/>
      <c r="E7" s="353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E21:E25" xr:uid="{00000000-0002-0000-1A00-000000000000}">
      <formula1>$J$100:$J$101</formula1>
    </dataValidation>
    <dataValidation type="list" allowBlank="1" showInputMessage="1" showErrorMessage="1" sqref="E17:E18" xr:uid="{00000000-0002-0000-1A00-000001000000}">
      <formula1>$J$90:$J$91</formula1>
    </dataValidation>
    <dataValidation type="list" allowBlank="1" showInputMessage="1" showErrorMessage="1" sqref="C15" xr:uid="{00000000-0002-0000-1A00-000002000000}">
      <formula1>$J$115:$J$116</formula1>
    </dataValidation>
    <dataValidation type="list" allowBlank="1" showInputMessage="1" showErrorMessage="1" sqref="E20" xr:uid="{00000000-0002-0000-1A00-000003000000}">
      <formula1>$J$95:$J$7794</formula1>
    </dataValidation>
    <dataValidation type="list" allowBlank="1" showInputMessage="1" showErrorMessage="1" sqref="E19" xr:uid="{00000000-0002-0000-1A00-000004000000}">
      <formula1>$J$95:$J$97</formula1>
    </dataValidation>
    <dataValidation type="list" allowBlank="1" showInputMessage="1" showErrorMessage="1" sqref="C16 G14:G16 C14:F14" xr:uid="{00000000-0002-0000-1A00-000007000000}">
      <formula1>$J$65:$J$72</formula1>
    </dataValidation>
    <dataValidation type="list" allowBlank="1" showInputMessage="1" showErrorMessage="1" sqref="C10:D10" xr:uid="{00000000-0002-0000-1A00-000008000000}">
      <formula1>$E$70:$E$97</formula1>
    </dataValidation>
    <dataValidation type="list" allowBlank="1" showInputMessage="1" showErrorMessage="1" sqref="C9:D9" xr:uid="{00000000-0002-0000-1A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Arkusz21">
    <pageSetUpPr fitToPage="1"/>
  </sheetPr>
  <dimension ref="A1:S116"/>
  <sheetViews>
    <sheetView showGridLines="0" zoomScale="90" zoomScaleNormal="90" workbookViewId="0">
      <selection activeCell="P22" sqref="P22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C9:D9" xr:uid="{00000000-0002-0000-1B00-000000000000}">
      <formula1>$B$70:$B$86</formula1>
    </dataValidation>
    <dataValidation type="list" allowBlank="1" showInputMessage="1" showErrorMessage="1" sqref="C10:D10" xr:uid="{00000000-0002-0000-1B00-000001000000}">
      <formula1>$E$70:$E$97</formula1>
    </dataValidation>
    <dataValidation type="list" allowBlank="1" showInputMessage="1" showErrorMessage="1" sqref="C16 G14:G16 C14:F14" xr:uid="{00000000-0002-0000-1B00-000002000000}">
      <formula1>$J$65:$J$72</formula1>
    </dataValidation>
    <dataValidation type="list" allowBlank="1" showInputMessage="1" showErrorMessage="1" sqref="E17:E18" xr:uid="{00000000-0002-0000-1B00-000003000000}">
      <formula1>$J$90:$J$91</formula1>
    </dataValidation>
    <dataValidation type="list" allowBlank="1" showInputMessage="1" showErrorMessage="1" sqref="E21:E25" xr:uid="{00000000-0002-0000-1B00-000004000000}">
      <formula1>$J$100:$J$101</formula1>
    </dataValidation>
    <dataValidation type="list" allowBlank="1" showInputMessage="1" showErrorMessage="1" sqref="E19" xr:uid="{00000000-0002-0000-1B00-000005000000}">
      <formula1>$J$95:$J$97</formula1>
    </dataValidation>
    <dataValidation type="list" allowBlank="1" showInputMessage="1" showErrorMessage="1" sqref="E20" xr:uid="{00000000-0002-0000-1B00-000006000000}">
      <formula1>$J$95:$J$7794</formula1>
    </dataValidation>
    <dataValidation type="list" allowBlank="1" showInputMessage="1" showErrorMessage="1" sqref="C15" xr:uid="{00000000-0002-0000-1B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Arkusz22">
    <pageSetUpPr fitToPage="1"/>
  </sheetPr>
  <dimension ref="A1:S116"/>
  <sheetViews>
    <sheetView showGridLines="0" zoomScale="90" zoomScaleNormal="90" workbookViewId="0">
      <selection activeCell="P59" sqref="P59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E21:E25" xr:uid="{00000000-0002-0000-1C00-000000000000}">
      <formula1>$J$100:$J$101</formula1>
    </dataValidation>
    <dataValidation type="list" allowBlank="1" showInputMessage="1" showErrorMessage="1" sqref="E17:E18" xr:uid="{00000000-0002-0000-1C00-000001000000}">
      <formula1>$J$90:$J$91</formula1>
    </dataValidation>
    <dataValidation type="list" allowBlank="1" showInputMessage="1" showErrorMessage="1" sqref="C15" xr:uid="{00000000-0002-0000-1C00-000002000000}">
      <formula1>$J$115:$J$116</formula1>
    </dataValidation>
    <dataValidation type="list" allowBlank="1" showInputMessage="1" showErrorMessage="1" sqref="E20" xr:uid="{00000000-0002-0000-1C00-000003000000}">
      <formula1>$J$95:$J$7794</formula1>
    </dataValidation>
    <dataValidation type="list" allowBlank="1" showInputMessage="1" showErrorMessage="1" sqref="E19" xr:uid="{00000000-0002-0000-1C00-000004000000}">
      <formula1>$J$95:$J$97</formula1>
    </dataValidation>
    <dataValidation type="list" allowBlank="1" showInputMessage="1" showErrorMessage="1" sqref="C16 G14:G16 C14:F14" xr:uid="{00000000-0002-0000-1C00-000007000000}">
      <formula1>$J$65:$J$72</formula1>
    </dataValidation>
    <dataValidation type="list" allowBlank="1" showInputMessage="1" showErrorMessage="1" sqref="C10:D10" xr:uid="{00000000-0002-0000-1C00-000008000000}">
      <formula1>$E$70:$E$97</formula1>
    </dataValidation>
    <dataValidation type="list" allowBlank="1" showInputMessage="1" showErrorMessage="1" sqref="C9:D9" xr:uid="{00000000-0002-0000-1C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80"/>
  <sheetViews>
    <sheetView zoomScale="90" zoomScaleNormal="90" workbookViewId="0">
      <selection sqref="A1:F1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52.109375" style="163" customWidth="1"/>
    <col min="4" max="4" width="20.5546875" style="120" hidden="1" customWidth="1"/>
    <col min="5" max="5" width="20.109375" style="120" hidden="1" customWidth="1"/>
    <col min="6" max="6" width="24.88671875" style="120" customWidth="1"/>
    <col min="7" max="9" width="14.6640625" style="120" customWidth="1"/>
    <col min="10" max="10" width="15.88671875" style="120" customWidth="1"/>
    <col min="11" max="11" width="12.88671875" style="120" customWidth="1"/>
    <col min="12" max="14" width="11.44140625" style="120" customWidth="1"/>
    <col min="15" max="15" width="9.109375" style="120" customWidth="1"/>
    <col min="16" max="16384" width="9.109375" style="120"/>
  </cols>
  <sheetData>
    <row r="1" spans="1:19" s="160" customFormat="1" ht="36" customHeight="1" x14ac:dyDescent="0.25">
      <c r="A1" s="363" t="s">
        <v>370</v>
      </c>
      <c r="B1" s="363"/>
      <c r="C1" s="363"/>
      <c r="D1" s="363"/>
      <c r="E1" s="363"/>
      <c r="F1" s="363"/>
      <c r="G1" s="209"/>
    </row>
    <row r="2" spans="1:19" ht="10.5" hidden="1" customHeight="1" x14ac:dyDescent="0.25"/>
    <row r="3" spans="1:19" s="115" customFormat="1" ht="20.25" hidden="1" customHeight="1" x14ac:dyDescent="0.25">
      <c r="A3" s="345" t="s">
        <v>179</v>
      </c>
      <c r="B3" s="345"/>
      <c r="C3" s="346" t="s">
        <v>359</v>
      </c>
      <c r="D3" s="347"/>
      <c r="E3" s="347"/>
      <c r="F3" s="347"/>
      <c r="G3" s="348"/>
      <c r="H3" s="114"/>
      <c r="I3" s="114"/>
    </row>
    <row r="4" spans="1:19" s="115" customFormat="1" ht="9.75" customHeight="1" x14ac:dyDescent="0.25">
      <c r="A4" s="113"/>
      <c r="B4" s="113"/>
      <c r="C4" s="113"/>
      <c r="D4" s="114"/>
      <c r="E4" s="114"/>
      <c r="F4" s="114"/>
      <c r="G4" s="114"/>
      <c r="H4" s="114"/>
      <c r="I4" s="114"/>
    </row>
    <row r="5" spans="1:19" s="115" customFormat="1" ht="114" customHeight="1" x14ac:dyDescent="0.25">
      <c r="A5" s="349" t="s">
        <v>389</v>
      </c>
      <c r="B5" s="349"/>
      <c r="C5" s="350"/>
      <c r="D5" s="351"/>
      <c r="E5" s="351"/>
      <c r="F5" s="351"/>
      <c r="G5" s="352"/>
      <c r="H5" s="276"/>
      <c r="I5" s="285"/>
      <c r="J5" s="285"/>
      <c r="K5" s="285"/>
      <c r="L5" s="285"/>
      <c r="M5" s="285"/>
      <c r="N5" s="285"/>
      <c r="O5" s="285"/>
    </row>
    <row r="6" spans="1:19" ht="15.75" customHeight="1" x14ac:dyDescent="0.25">
      <c r="I6" s="285"/>
      <c r="J6" s="285"/>
      <c r="K6" s="285"/>
      <c r="L6" s="285"/>
      <c r="M6" s="285"/>
      <c r="N6" s="285"/>
      <c r="O6" s="285"/>
    </row>
    <row r="7" spans="1:19" ht="25.5" customHeight="1" x14ac:dyDescent="0.25">
      <c r="A7" s="345" t="s">
        <v>36</v>
      </c>
      <c r="B7" s="345"/>
      <c r="C7" s="353" t="s">
        <v>77</v>
      </c>
      <c r="D7" s="353"/>
      <c r="F7" s="281"/>
      <c r="G7" s="213"/>
      <c r="H7" s="213"/>
      <c r="I7" s="285"/>
      <c r="J7" s="285"/>
      <c r="K7" s="285"/>
      <c r="L7" s="285"/>
      <c r="M7" s="285"/>
      <c r="N7" s="285"/>
      <c r="O7" s="285"/>
    </row>
    <row r="8" spans="1:19" ht="26.25" customHeight="1" x14ac:dyDescent="0.25">
      <c r="A8" s="155"/>
      <c r="B8" s="214" t="s">
        <v>107</v>
      </c>
      <c r="C8" s="353" t="s">
        <v>106</v>
      </c>
      <c r="D8" s="353"/>
      <c r="F8" s="281"/>
      <c r="G8" s="213"/>
      <c r="H8" s="213"/>
      <c r="I8" s="285"/>
      <c r="J8" s="285"/>
      <c r="K8" s="285"/>
      <c r="L8" s="285"/>
      <c r="M8" s="285"/>
      <c r="N8" s="285"/>
      <c r="O8" s="285"/>
    </row>
    <row r="9" spans="1:19" ht="9.75" customHeight="1" x14ac:dyDescent="0.25">
      <c r="A9" s="113"/>
      <c r="B9" s="113"/>
      <c r="C9" s="113"/>
      <c r="I9" s="285"/>
      <c r="J9" s="285"/>
      <c r="K9" s="285"/>
      <c r="L9" s="285"/>
      <c r="M9" s="285"/>
      <c r="N9" s="285"/>
      <c r="O9" s="285"/>
    </row>
    <row r="10" spans="1:19" ht="18.75" hidden="1" customHeight="1" x14ac:dyDescent="0.25">
      <c r="A10" s="345" t="s">
        <v>17</v>
      </c>
      <c r="B10" s="345"/>
      <c r="C10" s="215" t="s">
        <v>69</v>
      </c>
      <c r="I10" s="285"/>
      <c r="J10" s="285"/>
      <c r="K10" s="285"/>
      <c r="L10" s="285"/>
      <c r="M10" s="285"/>
      <c r="N10" s="285"/>
      <c r="O10" s="285"/>
    </row>
    <row r="11" spans="1:19" ht="9" customHeight="1" x14ac:dyDescent="0.25">
      <c r="I11" s="285"/>
      <c r="J11" s="285"/>
      <c r="K11" s="285"/>
      <c r="L11" s="285"/>
      <c r="M11" s="285"/>
      <c r="N11" s="285"/>
      <c r="O11" s="285"/>
    </row>
    <row r="12" spans="1:19" ht="29.25" hidden="1" customHeight="1" x14ac:dyDescent="0.25">
      <c r="A12" s="345" t="s">
        <v>64</v>
      </c>
      <c r="B12" s="345"/>
      <c r="C12" s="354" t="s">
        <v>60</v>
      </c>
      <c r="D12" s="354"/>
      <c r="E12" s="354"/>
      <c r="F12" s="354"/>
      <c r="G12" s="354"/>
      <c r="H12" s="276"/>
      <c r="I12" s="285"/>
      <c r="J12" s="285"/>
      <c r="K12" s="285"/>
      <c r="L12" s="285"/>
      <c r="M12" s="285"/>
      <c r="N12" s="285"/>
      <c r="O12" s="285"/>
    </row>
    <row r="13" spans="1:19" ht="39.75" customHeight="1" x14ac:dyDescent="0.25">
      <c r="B13" s="286" t="s">
        <v>360</v>
      </c>
      <c r="C13" s="355" t="s">
        <v>368</v>
      </c>
      <c r="D13" s="355"/>
      <c r="E13" s="355"/>
      <c r="F13" s="355"/>
      <c r="G13" s="163"/>
      <c r="I13" s="285"/>
      <c r="J13" s="285"/>
      <c r="K13" s="285"/>
      <c r="L13" s="285"/>
      <c r="M13" s="285"/>
      <c r="N13" s="285"/>
      <c r="O13" s="285"/>
    </row>
    <row r="14" spans="1:19" ht="24" customHeight="1" x14ac:dyDescent="0.25">
      <c r="B14" s="287" t="s">
        <v>362</v>
      </c>
      <c r="F14" s="288"/>
      <c r="I14" s="285"/>
      <c r="J14" s="285"/>
      <c r="K14" s="285"/>
      <c r="L14" s="285"/>
      <c r="M14" s="285"/>
      <c r="N14" s="285"/>
      <c r="O14" s="285"/>
    </row>
    <row r="15" spans="1:19" ht="22.5" customHeight="1" x14ac:dyDescent="0.25">
      <c r="I15" s="285"/>
      <c r="J15" s="285"/>
      <c r="K15" s="285"/>
      <c r="L15" s="285"/>
      <c r="M15" s="285"/>
      <c r="N15" s="285"/>
      <c r="O15" s="285"/>
      <c r="S15" s="182"/>
    </row>
    <row r="16" spans="1:19" s="289" customFormat="1" ht="12.75" customHeight="1" x14ac:dyDescent="0.25">
      <c r="A16" s="218" t="s">
        <v>363</v>
      </c>
      <c r="B16" s="285"/>
      <c r="C16" s="285"/>
      <c r="I16" s="285"/>
      <c r="J16" s="285"/>
      <c r="K16" s="285"/>
      <c r="L16" s="285"/>
      <c r="M16" s="285"/>
      <c r="N16" s="285"/>
      <c r="O16" s="285"/>
    </row>
    <row r="17" spans="1:15" ht="5.25" customHeight="1" x14ac:dyDescent="0.25">
      <c r="A17" s="290"/>
      <c r="I17" s="285"/>
      <c r="J17" s="285"/>
      <c r="K17" s="285"/>
      <c r="L17" s="285"/>
      <c r="M17" s="285"/>
      <c r="N17" s="285"/>
      <c r="O17" s="285"/>
    </row>
    <row r="18" spans="1:15" s="195" customFormat="1" ht="31.5" customHeight="1" x14ac:dyDescent="0.25">
      <c r="A18" s="130" t="s">
        <v>37</v>
      </c>
      <c r="B18" s="343" t="s">
        <v>1</v>
      </c>
      <c r="C18" s="344"/>
      <c r="D18" s="130" t="s">
        <v>170</v>
      </c>
      <c r="E18" s="130" t="s">
        <v>171</v>
      </c>
      <c r="F18" s="130" t="s">
        <v>278</v>
      </c>
      <c r="I18" s="285"/>
      <c r="J18" s="285"/>
      <c r="K18" s="285"/>
      <c r="L18" s="285"/>
      <c r="M18" s="285"/>
      <c r="N18" s="285"/>
      <c r="O18" s="285"/>
    </row>
    <row r="19" spans="1:15" s="222" customFormat="1" ht="28.5" customHeight="1" x14ac:dyDescent="0.25">
      <c r="A19" s="122">
        <v>1</v>
      </c>
      <c r="B19" s="356" t="s">
        <v>372</v>
      </c>
      <c r="C19" s="357"/>
      <c r="D19" s="291"/>
      <c r="E19" s="124">
        <f>SUM(E20:E26)</f>
        <v>0</v>
      </c>
      <c r="F19" s="124">
        <f>SUM(F20:F26)</f>
        <v>0</v>
      </c>
      <c r="I19" s="285"/>
      <c r="J19" s="285"/>
      <c r="K19" s="285"/>
      <c r="L19" s="285"/>
      <c r="M19" s="285"/>
      <c r="N19" s="285"/>
      <c r="O19" s="285"/>
    </row>
    <row r="20" spans="1:15" s="224" customFormat="1" ht="27.75" customHeight="1" x14ac:dyDescent="0.2">
      <c r="A20" s="292" t="s">
        <v>3</v>
      </c>
      <c r="B20" s="341" t="s">
        <v>271</v>
      </c>
      <c r="C20" s="342"/>
      <c r="D20" s="291"/>
      <c r="E20" s="293"/>
      <c r="F20" s="284"/>
      <c r="I20" s="285"/>
      <c r="J20" s="285"/>
      <c r="K20" s="285"/>
      <c r="L20" s="285"/>
      <c r="M20" s="285"/>
      <c r="N20" s="285"/>
      <c r="O20" s="285"/>
    </row>
    <row r="21" spans="1:15" s="224" customFormat="1" ht="27.75" customHeight="1" x14ac:dyDescent="0.2">
      <c r="A21" s="292" t="s">
        <v>4</v>
      </c>
      <c r="B21" s="341" t="s">
        <v>65</v>
      </c>
      <c r="C21" s="342"/>
      <c r="D21" s="291"/>
      <c r="E21" s="293"/>
      <c r="F21" s="284"/>
      <c r="G21" s="225"/>
      <c r="H21" s="225"/>
      <c r="I21" s="285"/>
      <c r="J21" s="285"/>
      <c r="K21" s="285"/>
      <c r="L21" s="285"/>
      <c r="M21" s="285"/>
      <c r="N21" s="285"/>
      <c r="O21" s="285"/>
    </row>
    <row r="22" spans="1:15" s="224" customFormat="1" ht="27.75" customHeight="1" x14ac:dyDescent="0.2">
      <c r="A22" s="292" t="s">
        <v>5</v>
      </c>
      <c r="B22" s="341" t="s">
        <v>201</v>
      </c>
      <c r="C22" s="342"/>
      <c r="D22" s="291"/>
      <c r="E22" s="293"/>
      <c r="F22" s="284"/>
      <c r="I22" s="285"/>
      <c r="J22" s="285"/>
      <c r="K22" s="285"/>
      <c r="L22" s="285"/>
      <c r="M22" s="285"/>
      <c r="N22" s="285"/>
      <c r="O22" s="285"/>
    </row>
    <row r="23" spans="1:15" s="224" customFormat="1" ht="28.5" customHeight="1" x14ac:dyDescent="0.2">
      <c r="A23" s="292" t="s">
        <v>5</v>
      </c>
      <c r="B23" s="341" t="s">
        <v>364</v>
      </c>
      <c r="C23" s="342"/>
      <c r="D23" s="291"/>
      <c r="E23" s="293"/>
      <c r="F23" s="284"/>
      <c r="I23" s="285"/>
      <c r="J23" s="285"/>
      <c r="K23" s="285"/>
      <c r="L23" s="285"/>
      <c r="M23" s="285"/>
      <c r="N23" s="285"/>
      <c r="O23" s="285"/>
    </row>
    <row r="24" spans="1:15" s="224" customFormat="1" ht="27.75" customHeight="1" x14ac:dyDescent="0.2">
      <c r="A24" s="292" t="s">
        <v>6</v>
      </c>
      <c r="B24" s="341" t="s">
        <v>203</v>
      </c>
      <c r="C24" s="342"/>
      <c r="D24" s="291"/>
      <c r="E24" s="293"/>
      <c r="F24" s="284"/>
      <c r="I24" s="285"/>
      <c r="J24" s="285"/>
      <c r="K24" s="285"/>
      <c r="L24" s="285"/>
      <c r="M24" s="285"/>
      <c r="N24" s="285"/>
      <c r="O24" s="285"/>
    </row>
    <row r="25" spans="1:15" s="224" customFormat="1" ht="27.75" customHeight="1" x14ac:dyDescent="0.2">
      <c r="A25" s="292" t="s">
        <v>7</v>
      </c>
      <c r="B25" s="341" t="s">
        <v>8</v>
      </c>
      <c r="C25" s="342"/>
      <c r="D25" s="291"/>
      <c r="E25" s="293"/>
      <c r="F25" s="284"/>
      <c r="I25" s="285"/>
      <c r="J25" s="285"/>
      <c r="K25" s="285"/>
      <c r="L25" s="285"/>
      <c r="M25" s="285"/>
      <c r="N25" s="285"/>
      <c r="O25" s="285"/>
    </row>
    <row r="26" spans="1:15" s="224" customFormat="1" ht="27.75" customHeight="1" x14ac:dyDescent="0.2">
      <c r="A26" s="292" t="s">
        <v>191</v>
      </c>
      <c r="B26" s="341" t="s">
        <v>269</v>
      </c>
      <c r="C26" s="342"/>
      <c r="D26" s="291"/>
      <c r="E26" s="293"/>
      <c r="F26" s="284"/>
      <c r="I26" s="285"/>
      <c r="J26" s="285"/>
      <c r="K26" s="285"/>
      <c r="L26" s="285"/>
      <c r="M26" s="285"/>
      <c r="N26" s="285"/>
      <c r="O26" s="285"/>
    </row>
    <row r="27" spans="1:15" s="222" customFormat="1" ht="31.5" hidden="1" customHeight="1" x14ac:dyDescent="0.25">
      <c r="A27" s="122">
        <v>2</v>
      </c>
      <c r="B27" s="356" t="s">
        <v>365</v>
      </c>
      <c r="C27" s="357"/>
      <c r="D27" s="124">
        <f>SUM(D28:D32)</f>
        <v>0</v>
      </c>
      <c r="E27" s="124">
        <f>SUM(E28:E32)</f>
        <v>0</v>
      </c>
      <c r="F27" s="304">
        <f t="shared" ref="F27:F33" si="0">SUM(D27:E27)</f>
        <v>0</v>
      </c>
      <c r="I27" s="285"/>
      <c r="J27" s="285"/>
      <c r="K27" s="285"/>
      <c r="L27" s="285"/>
      <c r="M27" s="285"/>
      <c r="N27" s="285"/>
      <c r="O27" s="285"/>
    </row>
    <row r="28" spans="1:15" s="224" customFormat="1" ht="22.5" hidden="1" customHeight="1" x14ac:dyDescent="0.2">
      <c r="A28" s="292" t="s">
        <v>9</v>
      </c>
      <c r="B28" s="341" t="s">
        <v>366</v>
      </c>
      <c r="C28" s="342"/>
      <c r="D28" s="293"/>
      <c r="E28" s="293"/>
      <c r="F28" s="304">
        <f t="shared" si="0"/>
        <v>0</v>
      </c>
      <c r="I28" s="285"/>
      <c r="J28" s="285"/>
      <c r="K28" s="285"/>
      <c r="L28" s="285"/>
      <c r="M28" s="285"/>
      <c r="N28" s="285"/>
      <c r="O28" s="285"/>
    </row>
    <row r="29" spans="1:15" s="224" customFormat="1" ht="22.5" hidden="1" customHeight="1" x14ac:dyDescent="0.2">
      <c r="A29" s="292" t="s">
        <v>10</v>
      </c>
      <c r="B29" s="341" t="s">
        <v>126</v>
      </c>
      <c r="C29" s="342"/>
      <c r="D29" s="293"/>
      <c r="E29" s="293"/>
      <c r="F29" s="304">
        <f t="shared" si="0"/>
        <v>0</v>
      </c>
      <c r="I29" s="285"/>
      <c r="J29" s="285"/>
      <c r="K29" s="285"/>
      <c r="L29" s="285"/>
      <c r="M29" s="285"/>
      <c r="N29" s="285"/>
      <c r="O29" s="285"/>
    </row>
    <row r="30" spans="1:15" s="224" customFormat="1" ht="22.5" hidden="1" customHeight="1" x14ac:dyDescent="0.2">
      <c r="A30" s="292" t="s">
        <v>11</v>
      </c>
      <c r="B30" s="341" t="s">
        <v>14</v>
      </c>
      <c r="C30" s="342"/>
      <c r="D30" s="293"/>
      <c r="E30" s="293"/>
      <c r="F30" s="304">
        <f t="shared" si="0"/>
        <v>0</v>
      </c>
      <c r="I30" s="285"/>
      <c r="J30" s="285"/>
      <c r="K30" s="285"/>
      <c r="L30" s="285"/>
      <c r="M30" s="285"/>
      <c r="N30" s="285"/>
      <c r="O30" s="285"/>
    </row>
    <row r="31" spans="1:15" s="224" customFormat="1" ht="22.5" hidden="1" customHeight="1" x14ac:dyDescent="0.2">
      <c r="A31" s="292" t="s">
        <v>13</v>
      </c>
      <c r="B31" s="341" t="s">
        <v>14</v>
      </c>
      <c r="C31" s="342"/>
      <c r="D31" s="293"/>
      <c r="E31" s="293"/>
      <c r="F31" s="304">
        <f t="shared" si="0"/>
        <v>0</v>
      </c>
      <c r="I31" s="285"/>
      <c r="J31" s="285"/>
      <c r="K31" s="285"/>
      <c r="L31" s="285"/>
      <c r="M31" s="285"/>
      <c r="N31" s="285"/>
      <c r="O31" s="285"/>
    </row>
    <row r="32" spans="1:15" s="224" customFormat="1" ht="22.5" hidden="1" customHeight="1" x14ac:dyDescent="0.2">
      <c r="A32" s="292" t="s">
        <v>15</v>
      </c>
      <c r="B32" s="341" t="s">
        <v>14</v>
      </c>
      <c r="C32" s="342"/>
      <c r="D32" s="293"/>
      <c r="E32" s="293"/>
      <c r="F32" s="304">
        <f t="shared" si="0"/>
        <v>0</v>
      </c>
      <c r="I32" s="285"/>
      <c r="J32" s="285"/>
      <c r="K32" s="285"/>
      <c r="L32" s="285"/>
      <c r="M32" s="285"/>
      <c r="N32" s="285"/>
      <c r="O32" s="285"/>
    </row>
    <row r="33" spans="1:15" s="222" customFormat="1" ht="23.25" hidden="1" customHeight="1" x14ac:dyDescent="0.25">
      <c r="A33" s="122">
        <v>3</v>
      </c>
      <c r="B33" s="360" t="s">
        <v>16</v>
      </c>
      <c r="C33" s="360"/>
      <c r="D33" s="124">
        <f>D27</f>
        <v>0</v>
      </c>
      <c r="E33" s="124">
        <f>E19+E27</f>
        <v>0</v>
      </c>
      <c r="F33" s="304">
        <f t="shared" si="0"/>
        <v>0</v>
      </c>
      <c r="I33" s="285"/>
      <c r="J33" s="285"/>
      <c r="K33" s="285"/>
      <c r="L33" s="285"/>
      <c r="M33" s="285"/>
      <c r="N33" s="285"/>
      <c r="O33" s="285"/>
    </row>
    <row r="34" spans="1:15" s="222" customFormat="1" ht="27" customHeight="1" x14ac:dyDescent="0.25">
      <c r="A34" s="122">
        <v>2</v>
      </c>
      <c r="B34" s="356" t="s">
        <v>367</v>
      </c>
      <c r="C34" s="357"/>
      <c r="D34" s="158"/>
      <c r="E34" s="158"/>
      <c r="F34" s="199">
        <v>0</v>
      </c>
      <c r="G34" s="294" t="str">
        <f>IF(C13&lt;&gt;"metoda opisana w art. 38 ust. 3 akapit 1 i 2 rozporządzenia Komisji nr 651/2014 (ze scenariuszem alternatywnym)","← Należy wpisać 0","")</f>
        <v/>
      </c>
      <c r="I34" s="285"/>
      <c r="J34" s="285"/>
      <c r="K34" s="285"/>
      <c r="L34" s="285"/>
      <c r="M34" s="285"/>
      <c r="N34" s="285"/>
      <c r="O34" s="285"/>
    </row>
    <row r="35" spans="1:15" s="222" customFormat="1" ht="30.75" customHeight="1" x14ac:dyDescent="0.25">
      <c r="A35" s="122">
        <v>3</v>
      </c>
      <c r="B35" s="356" t="s">
        <v>373</v>
      </c>
      <c r="C35" s="357"/>
      <c r="D35" s="158"/>
      <c r="E35" s="158"/>
      <c r="F35" s="124">
        <f>IF(F19-F34&gt;=0,F19-F34,0)</f>
        <v>0</v>
      </c>
      <c r="I35" s="285"/>
      <c r="J35" s="285"/>
      <c r="K35" s="285"/>
      <c r="L35" s="285"/>
      <c r="M35" s="285"/>
      <c r="N35" s="285"/>
      <c r="O35" s="285"/>
    </row>
    <row r="36" spans="1:15" s="222" customFormat="1" ht="30.75" customHeight="1" x14ac:dyDescent="0.25">
      <c r="A36" s="122">
        <v>4</v>
      </c>
      <c r="B36" s="356" t="s">
        <v>371</v>
      </c>
      <c r="C36" s="357"/>
      <c r="D36" s="158"/>
      <c r="E36" s="158"/>
      <c r="F36" s="201">
        <f>VLOOKUP(C13,J68:K70,2)</f>
        <v>0.4</v>
      </c>
      <c r="I36" s="285"/>
      <c r="J36" s="285"/>
      <c r="K36" s="285"/>
      <c r="L36" s="285"/>
      <c r="M36" s="285"/>
      <c r="N36" s="285"/>
      <c r="O36" s="285"/>
    </row>
    <row r="37" spans="1:15" s="222" customFormat="1" ht="30.75" customHeight="1" x14ac:dyDescent="0.25">
      <c r="A37" s="122">
        <v>5</v>
      </c>
      <c r="B37" s="356" t="s">
        <v>374</v>
      </c>
      <c r="C37" s="357"/>
      <c r="D37" s="158"/>
      <c r="E37" s="158"/>
      <c r="F37" s="124">
        <f>F36*F35</f>
        <v>0</v>
      </c>
      <c r="I37" s="285"/>
      <c r="J37" s="285"/>
      <c r="K37" s="285"/>
      <c r="L37" s="285"/>
      <c r="M37" s="285"/>
      <c r="N37" s="285"/>
      <c r="O37" s="285"/>
    </row>
    <row r="38" spans="1:15" s="222" customFormat="1" ht="23.25" customHeight="1" x14ac:dyDescent="0.25">
      <c r="A38" s="122">
        <v>6</v>
      </c>
      <c r="B38" s="360" t="s">
        <v>320</v>
      </c>
      <c r="C38" s="360"/>
      <c r="D38" s="158"/>
      <c r="E38" s="158"/>
      <c r="F38" s="199"/>
      <c r="I38" s="285"/>
      <c r="J38" s="285"/>
      <c r="K38" s="285"/>
      <c r="L38" s="285"/>
      <c r="M38" s="285"/>
      <c r="N38" s="285"/>
      <c r="O38" s="285"/>
    </row>
    <row r="39" spans="1:15" s="222" customFormat="1" ht="30.75" customHeight="1" x14ac:dyDescent="0.25">
      <c r="A39" s="122">
        <v>7</v>
      </c>
      <c r="B39" s="360" t="s">
        <v>375</v>
      </c>
      <c r="C39" s="360"/>
      <c r="D39" s="158"/>
      <c r="E39" s="158"/>
      <c r="F39" s="124">
        <f>F37-F38</f>
        <v>0</v>
      </c>
      <c r="I39" s="285"/>
      <c r="J39" s="285"/>
      <c r="K39" s="285"/>
      <c r="L39" s="285"/>
      <c r="M39" s="285"/>
      <c r="N39" s="285"/>
      <c r="O39" s="285"/>
    </row>
    <row r="40" spans="1:15" s="222" customFormat="1" ht="24" customHeight="1" x14ac:dyDescent="0.25">
      <c r="A40" s="122">
        <v>8</v>
      </c>
      <c r="B40" s="360" t="s">
        <v>332</v>
      </c>
      <c r="C40" s="360"/>
      <c r="D40" s="158"/>
      <c r="E40" s="158"/>
      <c r="F40" s="199"/>
      <c r="I40" s="285"/>
      <c r="J40" s="285"/>
      <c r="K40" s="285"/>
      <c r="L40" s="285"/>
      <c r="M40" s="285"/>
      <c r="N40" s="285"/>
      <c r="O40" s="285"/>
    </row>
    <row r="41" spans="1:15" s="222" customFormat="1" ht="27.75" customHeight="1" x14ac:dyDescent="0.25">
      <c r="A41" s="122">
        <v>9</v>
      </c>
      <c r="B41" s="360" t="s">
        <v>334</v>
      </c>
      <c r="C41" s="360"/>
      <c r="D41" s="158"/>
      <c r="E41" s="158"/>
      <c r="F41" s="124">
        <f>IFERROR(F40/'wartość pomocy_EDB'!AB16*'wartość pomocy_EDB'!AC16,0)</f>
        <v>0</v>
      </c>
      <c r="G41" s="361" t="str">
        <f>IF(F41&gt;F39,"przekroczenie maksymalnej wartości pomocy na efektywność energetyczną inną niż efektywność energetyczna budynków!","")</f>
        <v/>
      </c>
      <c r="H41" s="362"/>
      <c r="I41" s="362"/>
      <c r="J41" s="362"/>
      <c r="K41" s="285"/>
      <c r="L41" s="285"/>
      <c r="M41" s="285"/>
      <c r="N41" s="285"/>
      <c r="O41" s="285"/>
    </row>
    <row r="42" spans="1:15" ht="6" customHeight="1" x14ac:dyDescent="0.25">
      <c r="A42" s="295"/>
      <c r="I42" s="285"/>
      <c r="J42" s="285"/>
      <c r="K42" s="285"/>
      <c r="L42" s="285"/>
      <c r="M42" s="285"/>
      <c r="N42" s="285"/>
      <c r="O42" s="285"/>
    </row>
    <row r="43" spans="1:15" s="289" customFormat="1" ht="117.75" customHeight="1" x14ac:dyDescent="0.25">
      <c r="A43" s="364" t="s">
        <v>377</v>
      </c>
      <c r="B43" s="364"/>
      <c r="C43" s="364"/>
      <c r="D43" s="364"/>
      <c r="E43" s="364"/>
      <c r="F43" s="364"/>
      <c r="I43" s="285"/>
      <c r="J43" s="285"/>
      <c r="K43" s="285"/>
      <c r="L43" s="285"/>
      <c r="M43" s="285"/>
      <c r="N43" s="285"/>
      <c r="O43" s="285"/>
    </row>
    <row r="44" spans="1:15" s="289" customFormat="1" ht="57.75" customHeight="1" x14ac:dyDescent="0.25">
      <c r="A44" s="364" t="s">
        <v>376</v>
      </c>
      <c r="B44" s="364"/>
      <c r="C44" s="364"/>
      <c r="D44" s="364"/>
      <c r="E44" s="364"/>
      <c r="F44" s="364"/>
    </row>
    <row r="45" spans="1:15" s="289" customFormat="1" ht="32.25" customHeight="1" x14ac:dyDescent="0.25">
      <c r="A45" s="358" t="s">
        <v>272</v>
      </c>
      <c r="B45" s="358"/>
      <c r="C45" s="358"/>
      <c r="D45" s="358"/>
      <c r="E45" s="358"/>
      <c r="F45" s="358"/>
      <c r="G45" s="138"/>
      <c r="H45" s="138"/>
    </row>
    <row r="46" spans="1:15" s="289" customFormat="1" ht="132" customHeight="1" x14ac:dyDescent="0.25">
      <c r="A46" s="350"/>
      <c r="B46" s="351"/>
      <c r="C46" s="351"/>
      <c r="D46" s="351"/>
      <c r="E46" s="351"/>
      <c r="F46" s="352"/>
    </row>
    <row r="47" spans="1:15" ht="15" hidden="1" customHeight="1" x14ac:dyDescent="0.25">
      <c r="A47" s="359"/>
      <c r="B47" s="359"/>
      <c r="C47" s="359"/>
      <c r="D47" s="359"/>
      <c r="E47" s="359"/>
      <c r="F47" s="359"/>
      <c r="K47" s="296" t="s">
        <v>33</v>
      </c>
      <c r="L47" s="296" t="s">
        <v>69</v>
      </c>
      <c r="M47" s="296" t="s">
        <v>35</v>
      </c>
      <c r="N47" s="296" t="s">
        <v>74</v>
      </c>
      <c r="O47" s="143"/>
    </row>
    <row r="48" spans="1:15" s="162" customFormat="1" ht="24" hidden="1" customHeight="1" x14ac:dyDescent="0.25">
      <c r="A48" s="232"/>
      <c r="B48" s="163"/>
      <c r="C48" s="163"/>
      <c r="D48" s="163"/>
      <c r="E48" s="233" t="s">
        <v>33</v>
      </c>
      <c r="F48" s="297">
        <v>0</v>
      </c>
      <c r="I48" s="298" t="s">
        <v>46</v>
      </c>
      <c r="J48" s="236" t="s">
        <v>39</v>
      </c>
      <c r="K48" s="282">
        <v>0.4</v>
      </c>
      <c r="L48" s="282">
        <v>0.5</v>
      </c>
      <c r="M48" s="282">
        <v>0.6</v>
      </c>
      <c r="N48" s="282">
        <v>0.6</v>
      </c>
    </row>
    <row r="49" spans="1:14" s="162" customFormat="1" ht="24" hidden="1" customHeight="1" x14ac:dyDescent="0.25">
      <c r="A49" s="232"/>
      <c r="B49" s="163"/>
      <c r="C49" s="163"/>
      <c r="D49" s="163"/>
      <c r="E49" s="233" t="s">
        <v>34</v>
      </c>
      <c r="F49" s="297">
        <v>0.1</v>
      </c>
      <c r="H49" s="205"/>
      <c r="I49" s="298" t="s">
        <v>47</v>
      </c>
      <c r="J49" s="236" t="s">
        <v>40</v>
      </c>
      <c r="K49" s="282">
        <v>0.4</v>
      </c>
      <c r="L49" s="282">
        <v>0.5</v>
      </c>
      <c r="M49" s="282">
        <v>0.6</v>
      </c>
      <c r="N49" s="282">
        <v>0.6</v>
      </c>
    </row>
    <row r="50" spans="1:14" s="162" customFormat="1" ht="36" hidden="1" customHeight="1" x14ac:dyDescent="0.25">
      <c r="A50" s="232"/>
      <c r="B50" s="163"/>
      <c r="C50" s="163"/>
      <c r="D50" s="163"/>
      <c r="E50" s="233" t="s">
        <v>35</v>
      </c>
      <c r="F50" s="297">
        <v>0.2</v>
      </c>
      <c r="H50" s="298"/>
      <c r="I50" s="298" t="s">
        <v>48</v>
      </c>
      <c r="J50" s="237" t="s">
        <v>57</v>
      </c>
      <c r="K50" s="206">
        <v>0.1</v>
      </c>
      <c r="L50" s="206">
        <v>0.15</v>
      </c>
      <c r="M50" s="206">
        <v>0.2</v>
      </c>
      <c r="N50" s="206">
        <v>0.2</v>
      </c>
    </row>
    <row r="51" spans="1:14" s="162" customFormat="1" ht="36" hidden="1" customHeight="1" x14ac:dyDescent="0.25">
      <c r="A51" s="232"/>
      <c r="B51" s="163"/>
      <c r="C51" s="163"/>
      <c r="D51" s="163"/>
      <c r="E51" s="163"/>
      <c r="F51" s="163"/>
      <c r="H51" s="298"/>
      <c r="I51" s="298" t="s">
        <v>48</v>
      </c>
      <c r="J51" s="237" t="s">
        <v>70</v>
      </c>
      <c r="K51" s="206">
        <v>0.05</v>
      </c>
      <c r="L51" s="206">
        <v>0.1</v>
      </c>
      <c r="M51" s="206">
        <v>0.15</v>
      </c>
      <c r="N51" s="206">
        <v>0.15</v>
      </c>
    </row>
    <row r="52" spans="1:14" s="162" customFormat="1" ht="15" hidden="1" customHeight="1" x14ac:dyDescent="0.3">
      <c r="A52" s="232"/>
      <c r="B52" s="142" t="s">
        <v>75</v>
      </c>
      <c r="C52" s="120"/>
      <c r="E52" s="238" t="s">
        <v>78</v>
      </c>
      <c r="F52" s="120"/>
      <c r="H52" s="298"/>
      <c r="I52" s="298" t="s">
        <v>49</v>
      </c>
      <c r="J52" s="236" t="s">
        <v>60</v>
      </c>
      <c r="K52" s="282">
        <v>0.3</v>
      </c>
      <c r="L52" s="282">
        <v>0.4</v>
      </c>
      <c r="M52" s="282">
        <v>0.5</v>
      </c>
      <c r="N52" s="282">
        <v>0.5</v>
      </c>
    </row>
    <row r="53" spans="1:14" s="162" customFormat="1" ht="24" hidden="1" customHeight="1" x14ac:dyDescent="0.3">
      <c r="A53" s="232"/>
      <c r="B53" s="144" t="s">
        <v>18</v>
      </c>
      <c r="C53" s="283">
        <v>0.05</v>
      </c>
      <c r="E53" s="120" t="s">
        <v>79</v>
      </c>
      <c r="F53" s="283">
        <v>0</v>
      </c>
      <c r="H53" s="298"/>
      <c r="I53" s="298" t="s">
        <v>53</v>
      </c>
      <c r="J53" s="236" t="s">
        <v>68</v>
      </c>
      <c r="K53" s="282">
        <v>0.45</v>
      </c>
      <c r="L53" s="282">
        <v>0.55000000000000004</v>
      </c>
      <c r="M53" s="282">
        <v>0.65</v>
      </c>
      <c r="N53" s="282">
        <v>0.65</v>
      </c>
    </row>
    <row r="54" spans="1:14" s="162" customFormat="1" ht="24" hidden="1" customHeight="1" x14ac:dyDescent="0.3">
      <c r="A54" s="232"/>
      <c r="B54" s="144" t="s">
        <v>19</v>
      </c>
      <c r="C54" s="283">
        <v>0.15</v>
      </c>
      <c r="E54" s="120" t="s">
        <v>80</v>
      </c>
      <c r="F54" s="283">
        <v>0.05</v>
      </c>
      <c r="H54" s="298"/>
      <c r="I54" s="298" t="s">
        <v>54</v>
      </c>
      <c r="J54" s="236" t="s">
        <v>63</v>
      </c>
      <c r="K54" s="282">
        <v>0.35</v>
      </c>
      <c r="L54" s="282">
        <v>0.45</v>
      </c>
      <c r="M54" s="282">
        <v>0.55000000000000004</v>
      </c>
      <c r="N54" s="282">
        <v>0.55000000000000004</v>
      </c>
    </row>
    <row r="55" spans="1:14" s="162" customFormat="1" ht="15" hidden="1" customHeight="1" x14ac:dyDescent="0.3">
      <c r="A55" s="232"/>
      <c r="B55" s="144" t="s">
        <v>20</v>
      </c>
      <c r="C55" s="283">
        <v>0.15</v>
      </c>
      <c r="E55" s="120" t="s">
        <v>81</v>
      </c>
      <c r="F55" s="283">
        <v>0.05</v>
      </c>
      <c r="I55" s="298" t="s">
        <v>51</v>
      </c>
      <c r="J55" s="236" t="s">
        <v>125</v>
      </c>
      <c r="K55" s="282">
        <v>0.45</v>
      </c>
      <c r="L55" s="282">
        <v>0.55000000000000004</v>
      </c>
      <c r="M55" s="282">
        <v>0.65</v>
      </c>
      <c r="N55" s="282">
        <v>0.65</v>
      </c>
    </row>
    <row r="56" spans="1:14" s="162" customFormat="1" ht="15" hidden="1" customHeight="1" x14ac:dyDescent="0.3">
      <c r="A56" s="232"/>
      <c r="B56" s="144" t="s">
        <v>21</v>
      </c>
      <c r="C56" s="283">
        <v>0.15</v>
      </c>
      <c r="E56" s="120" t="s">
        <v>82</v>
      </c>
      <c r="F56" s="283">
        <v>0.05</v>
      </c>
    </row>
    <row r="57" spans="1:14" s="162" customFormat="1" ht="15" hidden="1" customHeight="1" x14ac:dyDescent="0.3">
      <c r="A57" s="232"/>
      <c r="B57" s="144" t="s">
        <v>22</v>
      </c>
      <c r="C57" s="283">
        <v>0.15</v>
      </c>
      <c r="E57" s="120" t="s">
        <v>83</v>
      </c>
      <c r="F57" s="283">
        <v>0.05</v>
      </c>
      <c r="L57" s="163"/>
    </row>
    <row r="58" spans="1:14" s="162" customFormat="1" ht="15" hidden="1" customHeight="1" x14ac:dyDescent="0.3">
      <c r="A58" s="232"/>
      <c r="B58" s="144" t="s">
        <v>23</v>
      </c>
      <c r="C58" s="283">
        <v>0.15</v>
      </c>
      <c r="E58" s="120" t="s">
        <v>84</v>
      </c>
      <c r="F58" s="283">
        <v>0.05</v>
      </c>
    </row>
    <row r="59" spans="1:14" s="162" customFormat="1" ht="15" hidden="1" customHeight="1" x14ac:dyDescent="0.3">
      <c r="A59" s="232"/>
      <c r="B59" s="144" t="s">
        <v>76</v>
      </c>
      <c r="C59" s="283">
        <v>0.15</v>
      </c>
      <c r="E59" s="120" t="s">
        <v>85</v>
      </c>
      <c r="F59" s="283">
        <v>0.05</v>
      </c>
    </row>
    <row r="60" spans="1:14" s="162" customFormat="1" ht="15" hidden="1" customHeight="1" x14ac:dyDescent="0.3">
      <c r="A60" s="232"/>
      <c r="B60" s="144" t="s">
        <v>77</v>
      </c>
      <c r="C60" s="283">
        <f>VLOOKUP(C8,E53:F80,2,FALSE)</f>
        <v>0</v>
      </c>
      <c r="E60" s="120" t="s">
        <v>86</v>
      </c>
      <c r="F60" s="283">
        <v>0.05</v>
      </c>
      <c r="H60" s="298"/>
      <c r="I60" s="298" t="s">
        <v>50</v>
      </c>
      <c r="J60" s="233" t="s">
        <v>61</v>
      </c>
      <c r="K60" s="297">
        <v>0.45</v>
      </c>
      <c r="L60" s="285" t="s">
        <v>45</v>
      </c>
    </row>
    <row r="61" spans="1:14" s="162" customFormat="1" ht="30" hidden="1" customHeight="1" x14ac:dyDescent="0.3">
      <c r="A61" s="232"/>
      <c r="B61" s="144" t="s">
        <v>24</v>
      </c>
      <c r="C61" s="283">
        <v>0.15</v>
      </c>
      <c r="E61" s="120" t="s">
        <v>87</v>
      </c>
      <c r="F61" s="283">
        <v>0.05</v>
      </c>
      <c r="H61" s="298"/>
      <c r="I61" s="298" t="s">
        <v>51</v>
      </c>
      <c r="J61" s="233" t="s">
        <v>62</v>
      </c>
      <c r="K61" s="297">
        <v>0.3</v>
      </c>
      <c r="L61" s="285" t="s">
        <v>45</v>
      </c>
    </row>
    <row r="62" spans="1:14" s="162" customFormat="1" ht="45" hidden="1" customHeight="1" x14ac:dyDescent="0.3">
      <c r="A62" s="232"/>
      <c r="B62" s="144" t="s">
        <v>25</v>
      </c>
      <c r="C62" s="283">
        <v>0.15</v>
      </c>
      <c r="E62" s="120" t="s">
        <v>88</v>
      </c>
      <c r="F62" s="283">
        <v>0.05</v>
      </c>
      <c r="H62" s="298"/>
      <c r="I62" s="298" t="s">
        <v>52</v>
      </c>
      <c r="J62" s="233" t="s">
        <v>41</v>
      </c>
      <c r="K62" s="297" t="s">
        <v>58</v>
      </c>
    </row>
    <row r="63" spans="1:14" s="162" customFormat="1" ht="30" hidden="1" customHeight="1" x14ac:dyDescent="0.3">
      <c r="A63" s="232"/>
      <c r="B63" s="144" t="s">
        <v>26</v>
      </c>
      <c r="C63" s="283">
        <v>0.15</v>
      </c>
      <c r="E63" s="120" t="s">
        <v>89</v>
      </c>
      <c r="F63" s="283">
        <v>0.05</v>
      </c>
      <c r="H63" s="298"/>
      <c r="I63" s="298" t="s">
        <v>53</v>
      </c>
      <c r="J63" s="233" t="s">
        <v>42</v>
      </c>
      <c r="K63" s="297" t="s">
        <v>58</v>
      </c>
    </row>
    <row r="64" spans="1:14" ht="15" hidden="1" customHeight="1" x14ac:dyDescent="0.3">
      <c r="B64" s="144" t="s">
        <v>27</v>
      </c>
      <c r="C64" s="283">
        <v>0.15</v>
      </c>
      <c r="E64" s="120" t="s">
        <v>90</v>
      </c>
      <c r="F64" s="283">
        <v>0.05</v>
      </c>
      <c r="H64" s="298"/>
      <c r="I64" s="298" t="s">
        <v>55</v>
      </c>
      <c r="J64" s="233" t="s">
        <v>43</v>
      </c>
      <c r="K64" s="297" t="s">
        <v>58</v>
      </c>
      <c r="L64" s="163"/>
    </row>
    <row r="65" spans="2:12" ht="15" hidden="1" customHeight="1" x14ac:dyDescent="0.3">
      <c r="B65" s="144" t="s">
        <v>28</v>
      </c>
      <c r="C65" s="283">
        <v>0.15</v>
      </c>
      <c r="E65" s="120" t="s">
        <v>91</v>
      </c>
      <c r="F65" s="283">
        <v>0.05</v>
      </c>
      <c r="H65" s="298"/>
      <c r="I65" s="298" t="s">
        <v>56</v>
      </c>
      <c r="J65" s="233" t="s">
        <v>44</v>
      </c>
      <c r="K65" s="297" t="s">
        <v>58</v>
      </c>
      <c r="L65" s="299" t="s">
        <v>59</v>
      </c>
    </row>
    <row r="66" spans="2:12" ht="14.4" hidden="1" x14ac:dyDescent="0.3">
      <c r="B66" s="144" t="s">
        <v>29</v>
      </c>
      <c r="C66" s="283">
        <v>0.15</v>
      </c>
      <c r="E66" s="120" t="s">
        <v>92</v>
      </c>
      <c r="F66" s="283">
        <v>0.05</v>
      </c>
    </row>
    <row r="67" spans="2:12" ht="14.4" hidden="1" x14ac:dyDescent="0.3">
      <c r="B67" s="144" t="s">
        <v>30</v>
      </c>
      <c r="C67" s="283">
        <v>0.15</v>
      </c>
      <c r="E67" s="120" t="s">
        <v>93</v>
      </c>
      <c r="F67" s="283">
        <v>0.05</v>
      </c>
    </row>
    <row r="68" spans="2:12" ht="115.2" hidden="1" x14ac:dyDescent="0.3">
      <c r="B68" s="144" t="s">
        <v>31</v>
      </c>
      <c r="C68" s="283">
        <v>0.05</v>
      </c>
      <c r="E68" s="120" t="s">
        <v>94</v>
      </c>
      <c r="F68" s="283">
        <v>0.05</v>
      </c>
      <c r="J68" s="233" t="s">
        <v>368</v>
      </c>
      <c r="K68" s="208">
        <f>INDEX(K48:N55,MATCH(C12,J48:J55,0),MATCH(C10,K47:N47,0))+VLOOKUP(C7,B53:C69,2,FALSE)</f>
        <v>0.4</v>
      </c>
      <c r="L68" s="241" t="s">
        <v>130</v>
      </c>
    </row>
    <row r="69" spans="2:12" ht="115.2" hidden="1" x14ac:dyDescent="0.3">
      <c r="B69" s="144" t="s">
        <v>32</v>
      </c>
      <c r="C69" s="283">
        <v>0.15</v>
      </c>
      <c r="E69" s="120" t="s">
        <v>95</v>
      </c>
      <c r="F69" s="283">
        <v>0.05</v>
      </c>
      <c r="J69" s="233" t="s">
        <v>369</v>
      </c>
      <c r="K69" s="208">
        <f>K68</f>
        <v>0.4</v>
      </c>
    </row>
    <row r="70" spans="2:12" ht="115.2" hidden="1" x14ac:dyDescent="0.3">
      <c r="E70" s="120" t="s">
        <v>96</v>
      </c>
      <c r="F70" s="283">
        <v>0.05</v>
      </c>
      <c r="J70" s="233" t="s">
        <v>361</v>
      </c>
      <c r="K70" s="208">
        <f>+K68/2</f>
        <v>0.2</v>
      </c>
      <c r="L70" s="241" t="s">
        <v>131</v>
      </c>
    </row>
    <row r="71" spans="2:12" ht="14.4" hidden="1" x14ac:dyDescent="0.3">
      <c r="E71" s="120" t="s">
        <v>97</v>
      </c>
      <c r="F71" s="283">
        <v>0.05</v>
      </c>
    </row>
    <row r="72" spans="2:12" ht="14.4" hidden="1" x14ac:dyDescent="0.3">
      <c r="E72" s="120" t="s">
        <v>98</v>
      </c>
      <c r="F72" s="283">
        <v>0.05</v>
      </c>
    </row>
    <row r="73" spans="2:12" ht="14.4" hidden="1" x14ac:dyDescent="0.3">
      <c r="E73" s="120" t="s">
        <v>99</v>
      </c>
      <c r="F73" s="283">
        <v>0.05</v>
      </c>
    </row>
    <row r="74" spans="2:12" ht="14.4" hidden="1" x14ac:dyDescent="0.3">
      <c r="E74" s="120" t="s">
        <v>100</v>
      </c>
      <c r="F74" s="283">
        <v>0.05</v>
      </c>
    </row>
    <row r="75" spans="2:12" ht="14.4" hidden="1" x14ac:dyDescent="0.3">
      <c r="E75" s="120" t="s">
        <v>101</v>
      </c>
      <c r="F75" s="283">
        <v>0.05</v>
      </c>
    </row>
    <row r="76" spans="2:12" ht="14.4" hidden="1" x14ac:dyDescent="0.3">
      <c r="E76" s="120" t="s">
        <v>102</v>
      </c>
      <c r="F76" s="283">
        <v>0.05</v>
      </c>
    </row>
    <row r="77" spans="2:12" ht="14.4" hidden="1" x14ac:dyDescent="0.3">
      <c r="E77" s="120" t="s">
        <v>103</v>
      </c>
      <c r="F77" s="283">
        <v>0.05</v>
      </c>
    </row>
    <row r="78" spans="2:12" ht="14.4" hidden="1" x14ac:dyDescent="0.3">
      <c r="E78" s="120" t="s">
        <v>104</v>
      </c>
      <c r="F78" s="283">
        <v>0.05</v>
      </c>
    </row>
    <row r="79" spans="2:12" ht="14.4" hidden="1" x14ac:dyDescent="0.3">
      <c r="E79" s="120" t="s">
        <v>105</v>
      </c>
      <c r="F79" s="283">
        <v>0.05</v>
      </c>
    </row>
    <row r="80" spans="2:12" ht="14.4" hidden="1" x14ac:dyDescent="0.3">
      <c r="E80" s="120" t="s">
        <v>106</v>
      </c>
      <c r="F80" s="283">
        <v>0</v>
      </c>
    </row>
  </sheetData>
  <sheetProtection password="DA6F" sheet="1" objects="1" scenarios="1"/>
  <mergeCells count="42">
    <mergeCell ref="G41:J41"/>
    <mergeCell ref="A1:F1"/>
    <mergeCell ref="A43:F43"/>
    <mergeCell ref="A44:F44"/>
    <mergeCell ref="B31:C31"/>
    <mergeCell ref="B32:C32"/>
    <mergeCell ref="B33:C33"/>
    <mergeCell ref="B34:C34"/>
    <mergeCell ref="B36:C36"/>
    <mergeCell ref="B35:C35"/>
    <mergeCell ref="B25:C25"/>
    <mergeCell ref="B26:C26"/>
    <mergeCell ref="B27:C27"/>
    <mergeCell ref="B28:C28"/>
    <mergeCell ref="B29:C29"/>
    <mergeCell ref="B30:C30"/>
    <mergeCell ref="B22:C22"/>
    <mergeCell ref="B23:C23"/>
    <mergeCell ref="A45:F45"/>
    <mergeCell ref="A46:F46"/>
    <mergeCell ref="A47:F47"/>
    <mergeCell ref="B37:C37"/>
    <mergeCell ref="B38:C38"/>
    <mergeCell ref="B39:C39"/>
    <mergeCell ref="B40:C40"/>
    <mergeCell ref="B41:C41"/>
    <mergeCell ref="B24:C24"/>
    <mergeCell ref="B18:C18"/>
    <mergeCell ref="A3:B3"/>
    <mergeCell ref="C3:G3"/>
    <mergeCell ref="A5:B5"/>
    <mergeCell ref="C5:G5"/>
    <mergeCell ref="A7:B7"/>
    <mergeCell ref="C7:D7"/>
    <mergeCell ref="C8:D8"/>
    <mergeCell ref="A10:B10"/>
    <mergeCell ref="A12:B12"/>
    <mergeCell ref="C12:G12"/>
    <mergeCell ref="C13:F13"/>
    <mergeCell ref="B19:C19"/>
    <mergeCell ref="B20:C20"/>
    <mergeCell ref="B21:C21"/>
  </mergeCells>
  <dataValidations count="5">
    <dataValidation type="list" allowBlank="1" showInputMessage="1" showErrorMessage="1" sqref="C13" xr:uid="{00000000-0002-0000-0200-000000000000}">
      <formula1>$J$68:$J$70</formula1>
    </dataValidation>
    <dataValidation type="list" allowBlank="1" showInputMessage="1" showErrorMessage="1" sqref="C12:G12" xr:uid="{00000000-0002-0000-0200-000001000000}">
      <formula1>$J$48:$J$55</formula1>
    </dataValidation>
    <dataValidation type="list" allowBlank="1" showInputMessage="1" showErrorMessage="1" sqref="C8:D8" xr:uid="{00000000-0002-0000-0200-000002000000}">
      <formula1>$E$53:$E$80</formula1>
    </dataValidation>
    <dataValidation type="list" allowBlank="1" showInputMessage="1" showErrorMessage="1" sqref="C7:D7" xr:uid="{00000000-0002-0000-0200-000003000000}">
      <formula1>$B$53:$B$69</formula1>
    </dataValidation>
    <dataValidation type="list" allowBlank="1" showInputMessage="1" showErrorMessage="1" sqref="C10" xr:uid="{00000000-0002-0000-0200-000004000000}">
      <formula1>$K$47:$N$47</formula1>
    </dataValidation>
  </dataValidations>
  <pageMargins left="0.7" right="0.7" top="0.75" bottom="0.75" header="0.3" footer="0.3"/>
  <pageSetup orientation="portrait" verticalDpi="0" r:id="rId1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Arkusz23"/>
  <dimension ref="A1:J53"/>
  <sheetViews>
    <sheetView showGridLines="0" workbookViewId="0">
      <selection activeCell="AA4" sqref="AA3:AA4"/>
    </sheetView>
  </sheetViews>
  <sheetFormatPr defaultRowHeight="13.2" x14ac:dyDescent="0.25"/>
  <sheetData>
    <row r="1" spans="1:10" ht="25.5" customHeight="1" x14ac:dyDescent="0.25">
      <c r="A1" s="467" t="s">
        <v>151</v>
      </c>
      <c r="B1" s="467"/>
      <c r="C1" s="467"/>
      <c r="D1" s="467"/>
      <c r="E1" s="467"/>
      <c r="F1" s="467"/>
      <c r="G1" s="467"/>
      <c r="H1" s="467"/>
      <c r="I1" s="467"/>
      <c r="J1" s="467"/>
    </row>
    <row r="2" spans="1:10" ht="29.25" customHeight="1" x14ac:dyDescent="0.25">
      <c r="A2" s="466" t="s">
        <v>152</v>
      </c>
      <c r="B2" s="466"/>
      <c r="C2" s="466"/>
      <c r="D2" s="466"/>
      <c r="E2" s="466"/>
      <c r="F2" s="466"/>
      <c r="G2" s="466"/>
      <c r="H2" s="466"/>
      <c r="I2" s="466"/>
      <c r="J2" s="466"/>
    </row>
    <row r="3" spans="1:10" x14ac:dyDescent="0.25">
      <c r="A3" s="457"/>
      <c r="B3" s="458"/>
      <c r="C3" s="458"/>
      <c r="D3" s="458"/>
      <c r="E3" s="458"/>
      <c r="F3" s="458"/>
      <c r="G3" s="458"/>
      <c r="H3" s="458"/>
      <c r="I3" s="458"/>
      <c r="J3" s="459"/>
    </row>
    <row r="4" spans="1:10" x14ac:dyDescent="0.25">
      <c r="A4" s="460"/>
      <c r="B4" s="461"/>
      <c r="C4" s="461"/>
      <c r="D4" s="461"/>
      <c r="E4" s="461"/>
      <c r="F4" s="461"/>
      <c r="G4" s="461"/>
      <c r="H4" s="461"/>
      <c r="I4" s="461"/>
      <c r="J4" s="462"/>
    </row>
    <row r="5" spans="1:10" x14ac:dyDescent="0.25">
      <c r="A5" s="460"/>
      <c r="B5" s="461"/>
      <c r="C5" s="461"/>
      <c r="D5" s="461"/>
      <c r="E5" s="461"/>
      <c r="F5" s="461"/>
      <c r="G5" s="461"/>
      <c r="H5" s="461"/>
      <c r="I5" s="461"/>
      <c r="J5" s="462"/>
    </row>
    <row r="6" spans="1:10" x14ac:dyDescent="0.25">
      <c r="A6" s="460"/>
      <c r="B6" s="461"/>
      <c r="C6" s="461"/>
      <c r="D6" s="461"/>
      <c r="E6" s="461"/>
      <c r="F6" s="461"/>
      <c r="G6" s="461"/>
      <c r="H6" s="461"/>
      <c r="I6" s="461"/>
      <c r="J6" s="462"/>
    </row>
    <row r="7" spans="1:10" x14ac:dyDescent="0.25">
      <c r="A7" s="460"/>
      <c r="B7" s="461"/>
      <c r="C7" s="461"/>
      <c r="D7" s="461"/>
      <c r="E7" s="461"/>
      <c r="F7" s="461"/>
      <c r="G7" s="461"/>
      <c r="H7" s="461"/>
      <c r="I7" s="461"/>
      <c r="J7" s="462"/>
    </row>
    <row r="8" spans="1:10" x14ac:dyDescent="0.25">
      <c r="A8" s="460"/>
      <c r="B8" s="461"/>
      <c r="C8" s="461"/>
      <c r="D8" s="461"/>
      <c r="E8" s="461"/>
      <c r="F8" s="461"/>
      <c r="G8" s="461"/>
      <c r="H8" s="461"/>
      <c r="I8" s="461"/>
      <c r="J8" s="462"/>
    </row>
    <row r="9" spans="1:10" x14ac:dyDescent="0.25">
      <c r="A9" s="460"/>
      <c r="B9" s="461"/>
      <c r="C9" s="461"/>
      <c r="D9" s="461"/>
      <c r="E9" s="461"/>
      <c r="F9" s="461"/>
      <c r="G9" s="461"/>
      <c r="H9" s="461"/>
      <c r="I9" s="461"/>
      <c r="J9" s="462"/>
    </row>
    <row r="10" spans="1:10" x14ac:dyDescent="0.25">
      <c r="A10" s="460"/>
      <c r="B10" s="461"/>
      <c r="C10" s="461"/>
      <c r="D10" s="461"/>
      <c r="E10" s="461"/>
      <c r="F10" s="461"/>
      <c r="G10" s="461"/>
      <c r="H10" s="461"/>
      <c r="I10" s="461"/>
      <c r="J10" s="462"/>
    </row>
    <row r="11" spans="1:10" x14ac:dyDescent="0.25">
      <c r="A11" s="460"/>
      <c r="B11" s="461"/>
      <c r="C11" s="461"/>
      <c r="D11" s="461"/>
      <c r="E11" s="461"/>
      <c r="F11" s="461"/>
      <c r="G11" s="461"/>
      <c r="H11" s="461"/>
      <c r="I11" s="461"/>
      <c r="J11" s="462"/>
    </row>
    <row r="12" spans="1:10" x14ac:dyDescent="0.25">
      <c r="A12" s="460"/>
      <c r="B12" s="461"/>
      <c r="C12" s="461"/>
      <c r="D12" s="461"/>
      <c r="E12" s="461"/>
      <c r="F12" s="461"/>
      <c r="G12" s="461"/>
      <c r="H12" s="461"/>
      <c r="I12" s="461"/>
      <c r="J12" s="462"/>
    </row>
    <row r="13" spans="1:10" x14ac:dyDescent="0.25">
      <c r="A13" s="460"/>
      <c r="B13" s="461"/>
      <c r="C13" s="461"/>
      <c r="D13" s="461"/>
      <c r="E13" s="461"/>
      <c r="F13" s="461"/>
      <c r="G13" s="461"/>
      <c r="H13" s="461"/>
      <c r="I13" s="461"/>
      <c r="J13" s="462"/>
    </row>
    <row r="14" spans="1:10" x14ac:dyDescent="0.25">
      <c r="A14" s="460"/>
      <c r="B14" s="461"/>
      <c r="C14" s="461"/>
      <c r="D14" s="461"/>
      <c r="E14" s="461"/>
      <c r="F14" s="461"/>
      <c r="G14" s="461"/>
      <c r="H14" s="461"/>
      <c r="I14" s="461"/>
      <c r="J14" s="462"/>
    </row>
    <row r="15" spans="1:10" x14ac:dyDescent="0.25">
      <c r="A15" s="460"/>
      <c r="B15" s="461"/>
      <c r="C15" s="461"/>
      <c r="D15" s="461"/>
      <c r="E15" s="461"/>
      <c r="F15" s="461"/>
      <c r="G15" s="461"/>
      <c r="H15" s="461"/>
      <c r="I15" s="461"/>
      <c r="J15" s="462"/>
    </row>
    <row r="16" spans="1:10" x14ac:dyDescent="0.25">
      <c r="A16" s="460"/>
      <c r="B16" s="461"/>
      <c r="C16" s="461"/>
      <c r="D16" s="461"/>
      <c r="E16" s="461"/>
      <c r="F16" s="461"/>
      <c r="G16" s="461"/>
      <c r="H16" s="461"/>
      <c r="I16" s="461"/>
      <c r="J16" s="462"/>
    </row>
    <row r="17" spans="1:10" x14ac:dyDescent="0.25">
      <c r="A17" s="460"/>
      <c r="B17" s="461"/>
      <c r="C17" s="461"/>
      <c r="D17" s="461"/>
      <c r="E17" s="461"/>
      <c r="F17" s="461"/>
      <c r="G17" s="461"/>
      <c r="H17" s="461"/>
      <c r="I17" s="461"/>
      <c r="J17" s="462"/>
    </row>
    <row r="18" spans="1:10" x14ac:dyDescent="0.25">
      <c r="A18" s="460"/>
      <c r="B18" s="461"/>
      <c r="C18" s="461"/>
      <c r="D18" s="461"/>
      <c r="E18" s="461"/>
      <c r="F18" s="461"/>
      <c r="G18" s="461"/>
      <c r="H18" s="461"/>
      <c r="I18" s="461"/>
      <c r="J18" s="462"/>
    </row>
    <row r="19" spans="1:10" x14ac:dyDescent="0.25">
      <c r="A19" s="460"/>
      <c r="B19" s="461"/>
      <c r="C19" s="461"/>
      <c r="D19" s="461"/>
      <c r="E19" s="461"/>
      <c r="F19" s="461"/>
      <c r="G19" s="461"/>
      <c r="H19" s="461"/>
      <c r="I19" s="461"/>
      <c r="J19" s="462"/>
    </row>
    <row r="20" spans="1:10" x14ac:dyDescent="0.25">
      <c r="A20" s="460"/>
      <c r="B20" s="461"/>
      <c r="C20" s="461"/>
      <c r="D20" s="461"/>
      <c r="E20" s="461"/>
      <c r="F20" s="461"/>
      <c r="G20" s="461"/>
      <c r="H20" s="461"/>
      <c r="I20" s="461"/>
      <c r="J20" s="462"/>
    </row>
    <row r="21" spans="1:10" x14ac:dyDescent="0.25">
      <c r="A21" s="460"/>
      <c r="B21" s="461"/>
      <c r="C21" s="461"/>
      <c r="D21" s="461"/>
      <c r="E21" s="461"/>
      <c r="F21" s="461"/>
      <c r="G21" s="461"/>
      <c r="H21" s="461"/>
      <c r="I21" s="461"/>
      <c r="J21" s="462"/>
    </row>
    <row r="22" spans="1:10" x14ac:dyDescent="0.25">
      <c r="A22" s="460"/>
      <c r="B22" s="461"/>
      <c r="C22" s="461"/>
      <c r="D22" s="461"/>
      <c r="E22" s="461"/>
      <c r="F22" s="461"/>
      <c r="G22" s="461"/>
      <c r="H22" s="461"/>
      <c r="I22" s="461"/>
      <c r="J22" s="462"/>
    </row>
    <row r="23" spans="1:10" x14ac:dyDescent="0.25">
      <c r="A23" s="460"/>
      <c r="B23" s="461"/>
      <c r="C23" s="461"/>
      <c r="D23" s="461"/>
      <c r="E23" s="461"/>
      <c r="F23" s="461"/>
      <c r="G23" s="461"/>
      <c r="H23" s="461"/>
      <c r="I23" s="461"/>
      <c r="J23" s="462"/>
    </row>
    <row r="24" spans="1:10" x14ac:dyDescent="0.25">
      <c r="A24" s="460"/>
      <c r="B24" s="461"/>
      <c r="C24" s="461"/>
      <c r="D24" s="461"/>
      <c r="E24" s="461"/>
      <c r="F24" s="461"/>
      <c r="G24" s="461"/>
      <c r="H24" s="461"/>
      <c r="I24" s="461"/>
      <c r="J24" s="462"/>
    </row>
    <row r="25" spans="1:10" x14ac:dyDescent="0.25">
      <c r="A25" s="460"/>
      <c r="B25" s="461"/>
      <c r="C25" s="461"/>
      <c r="D25" s="461"/>
      <c r="E25" s="461"/>
      <c r="F25" s="461"/>
      <c r="G25" s="461"/>
      <c r="H25" s="461"/>
      <c r="I25" s="461"/>
      <c r="J25" s="462"/>
    </row>
    <row r="26" spans="1:10" x14ac:dyDescent="0.25">
      <c r="A26" s="460"/>
      <c r="B26" s="461"/>
      <c r="C26" s="461"/>
      <c r="D26" s="461"/>
      <c r="E26" s="461"/>
      <c r="F26" s="461"/>
      <c r="G26" s="461"/>
      <c r="H26" s="461"/>
      <c r="I26" s="461"/>
      <c r="J26" s="462"/>
    </row>
    <row r="27" spans="1:10" x14ac:dyDescent="0.25">
      <c r="A27" s="460"/>
      <c r="B27" s="461"/>
      <c r="C27" s="461"/>
      <c r="D27" s="461"/>
      <c r="E27" s="461"/>
      <c r="F27" s="461"/>
      <c r="G27" s="461"/>
      <c r="H27" s="461"/>
      <c r="I27" s="461"/>
      <c r="J27" s="462"/>
    </row>
    <row r="28" spans="1:10" x14ac:dyDescent="0.25">
      <c r="A28" s="460"/>
      <c r="B28" s="461"/>
      <c r="C28" s="461"/>
      <c r="D28" s="461"/>
      <c r="E28" s="461"/>
      <c r="F28" s="461"/>
      <c r="G28" s="461"/>
      <c r="H28" s="461"/>
      <c r="I28" s="461"/>
      <c r="J28" s="462"/>
    </row>
    <row r="29" spans="1:10" x14ac:dyDescent="0.25">
      <c r="A29" s="460"/>
      <c r="B29" s="461"/>
      <c r="C29" s="461"/>
      <c r="D29" s="461"/>
      <c r="E29" s="461"/>
      <c r="F29" s="461"/>
      <c r="G29" s="461"/>
      <c r="H29" s="461"/>
      <c r="I29" s="461"/>
      <c r="J29" s="462"/>
    </row>
    <row r="30" spans="1:10" x14ac:dyDescent="0.25">
      <c r="A30" s="460"/>
      <c r="B30" s="461"/>
      <c r="C30" s="461"/>
      <c r="D30" s="461"/>
      <c r="E30" s="461"/>
      <c r="F30" s="461"/>
      <c r="G30" s="461"/>
      <c r="H30" s="461"/>
      <c r="I30" s="461"/>
      <c r="J30" s="462"/>
    </row>
    <row r="31" spans="1:10" x14ac:dyDescent="0.25">
      <c r="A31" s="460"/>
      <c r="B31" s="461"/>
      <c r="C31" s="461"/>
      <c r="D31" s="461"/>
      <c r="E31" s="461"/>
      <c r="F31" s="461"/>
      <c r="G31" s="461"/>
      <c r="H31" s="461"/>
      <c r="I31" s="461"/>
      <c r="J31" s="462"/>
    </row>
    <row r="32" spans="1:10" x14ac:dyDescent="0.25">
      <c r="A32" s="460"/>
      <c r="B32" s="461"/>
      <c r="C32" s="461"/>
      <c r="D32" s="461"/>
      <c r="E32" s="461"/>
      <c r="F32" s="461"/>
      <c r="G32" s="461"/>
      <c r="H32" s="461"/>
      <c r="I32" s="461"/>
      <c r="J32" s="462"/>
    </row>
    <row r="33" spans="1:10" x14ac:dyDescent="0.25">
      <c r="A33" s="460"/>
      <c r="B33" s="461"/>
      <c r="C33" s="461"/>
      <c r="D33" s="461"/>
      <c r="E33" s="461"/>
      <c r="F33" s="461"/>
      <c r="G33" s="461"/>
      <c r="H33" s="461"/>
      <c r="I33" s="461"/>
      <c r="J33" s="462"/>
    </row>
    <row r="34" spans="1:10" x14ac:dyDescent="0.25">
      <c r="A34" s="460"/>
      <c r="B34" s="461"/>
      <c r="C34" s="461"/>
      <c r="D34" s="461"/>
      <c r="E34" s="461"/>
      <c r="F34" s="461"/>
      <c r="G34" s="461"/>
      <c r="H34" s="461"/>
      <c r="I34" s="461"/>
      <c r="J34" s="462"/>
    </row>
    <row r="35" spans="1:10" x14ac:dyDescent="0.25">
      <c r="A35" s="460"/>
      <c r="B35" s="461"/>
      <c r="C35" s="461"/>
      <c r="D35" s="461"/>
      <c r="E35" s="461"/>
      <c r="F35" s="461"/>
      <c r="G35" s="461"/>
      <c r="H35" s="461"/>
      <c r="I35" s="461"/>
      <c r="J35" s="462"/>
    </row>
    <row r="36" spans="1:10" x14ac:dyDescent="0.25">
      <c r="A36" s="460"/>
      <c r="B36" s="461"/>
      <c r="C36" s="461"/>
      <c r="D36" s="461"/>
      <c r="E36" s="461"/>
      <c r="F36" s="461"/>
      <c r="G36" s="461"/>
      <c r="H36" s="461"/>
      <c r="I36" s="461"/>
      <c r="J36" s="462"/>
    </row>
    <row r="37" spans="1:10" x14ac:dyDescent="0.25">
      <c r="A37" s="460"/>
      <c r="B37" s="461"/>
      <c r="C37" s="461"/>
      <c r="D37" s="461"/>
      <c r="E37" s="461"/>
      <c r="F37" s="461"/>
      <c r="G37" s="461"/>
      <c r="H37" s="461"/>
      <c r="I37" s="461"/>
      <c r="J37" s="462"/>
    </row>
    <row r="38" spans="1:10" x14ac:dyDescent="0.25">
      <c r="A38" s="460"/>
      <c r="B38" s="461"/>
      <c r="C38" s="461"/>
      <c r="D38" s="461"/>
      <c r="E38" s="461"/>
      <c r="F38" s="461"/>
      <c r="G38" s="461"/>
      <c r="H38" s="461"/>
      <c r="I38" s="461"/>
      <c r="J38" s="462"/>
    </row>
    <row r="39" spans="1:10" x14ac:dyDescent="0.25">
      <c r="A39" s="460"/>
      <c r="B39" s="461"/>
      <c r="C39" s="461"/>
      <c r="D39" s="461"/>
      <c r="E39" s="461"/>
      <c r="F39" s="461"/>
      <c r="G39" s="461"/>
      <c r="H39" s="461"/>
      <c r="I39" s="461"/>
      <c r="J39" s="462"/>
    </row>
    <row r="40" spans="1:10" x14ac:dyDescent="0.25">
      <c r="A40" s="460"/>
      <c r="B40" s="461"/>
      <c r="C40" s="461"/>
      <c r="D40" s="461"/>
      <c r="E40" s="461"/>
      <c r="F40" s="461"/>
      <c r="G40" s="461"/>
      <c r="H40" s="461"/>
      <c r="I40" s="461"/>
      <c r="J40" s="462"/>
    </row>
    <row r="41" spans="1:10" x14ac:dyDescent="0.25">
      <c r="A41" s="460"/>
      <c r="B41" s="461"/>
      <c r="C41" s="461"/>
      <c r="D41" s="461"/>
      <c r="E41" s="461"/>
      <c r="F41" s="461"/>
      <c r="G41" s="461"/>
      <c r="H41" s="461"/>
      <c r="I41" s="461"/>
      <c r="J41" s="462"/>
    </row>
    <row r="42" spans="1:10" x14ac:dyDescent="0.25">
      <c r="A42" s="460"/>
      <c r="B42" s="461"/>
      <c r="C42" s="461"/>
      <c r="D42" s="461"/>
      <c r="E42" s="461"/>
      <c r="F42" s="461"/>
      <c r="G42" s="461"/>
      <c r="H42" s="461"/>
      <c r="I42" s="461"/>
      <c r="J42" s="462"/>
    </row>
    <row r="43" spans="1:10" x14ac:dyDescent="0.25">
      <c r="A43" s="460"/>
      <c r="B43" s="461"/>
      <c r="C43" s="461"/>
      <c r="D43" s="461"/>
      <c r="E43" s="461"/>
      <c r="F43" s="461"/>
      <c r="G43" s="461"/>
      <c r="H43" s="461"/>
      <c r="I43" s="461"/>
      <c r="J43" s="462"/>
    </row>
    <row r="44" spans="1:10" x14ac:dyDescent="0.25">
      <c r="A44" s="460"/>
      <c r="B44" s="461"/>
      <c r="C44" s="461"/>
      <c r="D44" s="461"/>
      <c r="E44" s="461"/>
      <c r="F44" s="461"/>
      <c r="G44" s="461"/>
      <c r="H44" s="461"/>
      <c r="I44" s="461"/>
      <c r="J44" s="462"/>
    </row>
    <row r="45" spans="1:10" x14ac:dyDescent="0.25">
      <c r="A45" s="460"/>
      <c r="B45" s="461"/>
      <c r="C45" s="461"/>
      <c r="D45" s="461"/>
      <c r="E45" s="461"/>
      <c r="F45" s="461"/>
      <c r="G45" s="461"/>
      <c r="H45" s="461"/>
      <c r="I45" s="461"/>
      <c r="J45" s="462"/>
    </row>
    <row r="46" spans="1:10" x14ac:dyDescent="0.25">
      <c r="A46" s="460"/>
      <c r="B46" s="461"/>
      <c r="C46" s="461"/>
      <c r="D46" s="461"/>
      <c r="E46" s="461"/>
      <c r="F46" s="461"/>
      <c r="G46" s="461"/>
      <c r="H46" s="461"/>
      <c r="I46" s="461"/>
      <c r="J46" s="462"/>
    </row>
    <row r="47" spans="1:10" x14ac:dyDescent="0.25">
      <c r="A47" s="460"/>
      <c r="B47" s="461"/>
      <c r="C47" s="461"/>
      <c r="D47" s="461"/>
      <c r="E47" s="461"/>
      <c r="F47" s="461"/>
      <c r="G47" s="461"/>
      <c r="H47" s="461"/>
      <c r="I47" s="461"/>
      <c r="J47" s="462"/>
    </row>
    <row r="48" spans="1:10" x14ac:dyDescent="0.25">
      <c r="A48" s="460"/>
      <c r="B48" s="461"/>
      <c r="C48" s="461"/>
      <c r="D48" s="461"/>
      <c r="E48" s="461"/>
      <c r="F48" s="461"/>
      <c r="G48" s="461"/>
      <c r="H48" s="461"/>
      <c r="I48" s="461"/>
      <c r="J48" s="462"/>
    </row>
    <row r="49" spans="1:10" x14ac:dyDescent="0.25">
      <c r="A49" s="460"/>
      <c r="B49" s="461"/>
      <c r="C49" s="461"/>
      <c r="D49" s="461"/>
      <c r="E49" s="461"/>
      <c r="F49" s="461"/>
      <c r="G49" s="461"/>
      <c r="H49" s="461"/>
      <c r="I49" s="461"/>
      <c r="J49" s="462"/>
    </row>
    <row r="50" spans="1:10" x14ac:dyDescent="0.25">
      <c r="A50" s="460"/>
      <c r="B50" s="461"/>
      <c r="C50" s="461"/>
      <c r="D50" s="461"/>
      <c r="E50" s="461"/>
      <c r="F50" s="461"/>
      <c r="G50" s="461"/>
      <c r="H50" s="461"/>
      <c r="I50" s="461"/>
      <c r="J50" s="462"/>
    </row>
    <row r="51" spans="1:10" x14ac:dyDescent="0.25">
      <c r="A51" s="460"/>
      <c r="B51" s="461"/>
      <c r="C51" s="461"/>
      <c r="D51" s="461"/>
      <c r="E51" s="461"/>
      <c r="F51" s="461"/>
      <c r="G51" s="461"/>
      <c r="H51" s="461"/>
      <c r="I51" s="461"/>
      <c r="J51" s="462"/>
    </row>
    <row r="52" spans="1:10" x14ac:dyDescent="0.25">
      <c r="A52" s="460"/>
      <c r="B52" s="461"/>
      <c r="C52" s="461"/>
      <c r="D52" s="461"/>
      <c r="E52" s="461"/>
      <c r="F52" s="461"/>
      <c r="G52" s="461"/>
      <c r="H52" s="461"/>
      <c r="I52" s="461"/>
      <c r="J52" s="462"/>
    </row>
    <row r="53" spans="1:10" x14ac:dyDescent="0.25">
      <c r="A53" s="463"/>
      <c r="B53" s="464"/>
      <c r="C53" s="464"/>
      <c r="D53" s="464"/>
      <c r="E53" s="464"/>
      <c r="F53" s="464"/>
      <c r="G53" s="464"/>
      <c r="H53" s="464"/>
      <c r="I53" s="464"/>
      <c r="J53" s="465"/>
    </row>
  </sheetData>
  <sheetProtection password="DA6F" sheet="1" objects="1" scenarios="1"/>
  <mergeCells count="3">
    <mergeCell ref="A3:J53"/>
    <mergeCell ref="A2:J2"/>
    <mergeCell ref="A1:J1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80"/>
  <sheetViews>
    <sheetView zoomScale="90" zoomScaleNormal="90" workbookViewId="0">
      <selection sqref="A1:F1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52.109375" style="163" customWidth="1"/>
    <col min="4" max="4" width="20.5546875" style="120" hidden="1" customWidth="1"/>
    <col min="5" max="5" width="20.109375" style="120" hidden="1" customWidth="1"/>
    <col min="6" max="6" width="24.88671875" style="120" customWidth="1"/>
    <col min="7" max="9" width="14.6640625" style="120" customWidth="1"/>
    <col min="10" max="10" width="15.88671875" style="120" customWidth="1"/>
    <col min="11" max="11" width="12.88671875" style="120" customWidth="1"/>
    <col min="12" max="14" width="11.44140625" style="120" customWidth="1"/>
    <col min="15" max="15" width="9.109375" style="120" customWidth="1"/>
    <col min="16" max="16384" width="9.109375" style="120"/>
  </cols>
  <sheetData>
    <row r="1" spans="1:19" s="160" customFormat="1" ht="36" customHeight="1" x14ac:dyDescent="0.25">
      <c r="A1" s="363" t="s">
        <v>370</v>
      </c>
      <c r="B1" s="363"/>
      <c r="C1" s="363"/>
      <c r="D1" s="363"/>
      <c r="E1" s="363"/>
      <c r="F1" s="363"/>
      <c r="G1" s="209"/>
    </row>
    <row r="2" spans="1:19" ht="10.5" hidden="1" customHeight="1" x14ac:dyDescent="0.25"/>
    <row r="3" spans="1:19" s="115" customFormat="1" ht="20.25" hidden="1" customHeight="1" x14ac:dyDescent="0.25">
      <c r="A3" s="345" t="s">
        <v>179</v>
      </c>
      <c r="B3" s="345"/>
      <c r="C3" s="346" t="s">
        <v>359</v>
      </c>
      <c r="D3" s="347"/>
      <c r="E3" s="347"/>
      <c r="F3" s="347"/>
      <c r="G3" s="348"/>
      <c r="H3" s="114"/>
      <c r="I3" s="114"/>
    </row>
    <row r="4" spans="1:19" s="115" customFormat="1" ht="9.75" customHeight="1" x14ac:dyDescent="0.25">
      <c r="A4" s="113"/>
      <c r="B4" s="113"/>
      <c r="C4" s="113"/>
      <c r="D4" s="114"/>
      <c r="E4" s="114"/>
      <c r="F4" s="114"/>
      <c r="G4" s="114"/>
      <c r="H4" s="114"/>
      <c r="I4" s="114"/>
    </row>
    <row r="5" spans="1:19" s="115" customFormat="1" ht="114" customHeight="1" x14ac:dyDescent="0.25">
      <c r="A5" s="349" t="s">
        <v>389</v>
      </c>
      <c r="B5" s="349"/>
      <c r="C5" s="350"/>
      <c r="D5" s="351"/>
      <c r="E5" s="351"/>
      <c r="F5" s="351"/>
      <c r="G5" s="352"/>
      <c r="H5" s="276"/>
      <c r="I5" s="285"/>
      <c r="J5" s="285"/>
      <c r="K5" s="285"/>
      <c r="L5" s="285"/>
      <c r="M5" s="285"/>
      <c r="N5" s="285"/>
      <c r="O5" s="285"/>
    </row>
    <row r="6" spans="1:19" ht="15.75" customHeight="1" x14ac:dyDescent="0.25">
      <c r="I6" s="285"/>
      <c r="J6" s="285"/>
      <c r="K6" s="285"/>
      <c r="L6" s="285"/>
      <c r="M6" s="285"/>
      <c r="N6" s="285"/>
      <c r="O6" s="285"/>
    </row>
    <row r="7" spans="1:19" ht="25.5" customHeight="1" x14ac:dyDescent="0.25">
      <c r="A7" s="345" t="s">
        <v>36</v>
      </c>
      <c r="B7" s="345"/>
      <c r="C7" s="353" t="s">
        <v>77</v>
      </c>
      <c r="D7" s="353"/>
      <c r="F7" s="281"/>
      <c r="G7" s="213"/>
      <c r="H7" s="213"/>
      <c r="I7" s="285"/>
      <c r="J7" s="285"/>
      <c r="K7" s="285"/>
      <c r="L7" s="285"/>
      <c r="M7" s="285"/>
      <c r="N7" s="285"/>
      <c r="O7" s="285"/>
    </row>
    <row r="8" spans="1:19" ht="26.25" customHeight="1" x14ac:dyDescent="0.25">
      <c r="A8" s="155"/>
      <c r="B8" s="214" t="s">
        <v>107</v>
      </c>
      <c r="C8" s="353" t="s">
        <v>106</v>
      </c>
      <c r="D8" s="353"/>
      <c r="F8" s="281"/>
      <c r="G8" s="213"/>
      <c r="H8" s="213"/>
      <c r="I8" s="285"/>
      <c r="J8" s="285"/>
      <c r="K8" s="285"/>
      <c r="L8" s="285"/>
      <c r="M8" s="285"/>
      <c r="N8" s="285"/>
      <c r="O8" s="285"/>
    </row>
    <row r="9" spans="1:19" ht="9.75" customHeight="1" x14ac:dyDescent="0.25">
      <c r="A9" s="113"/>
      <c r="B9" s="113"/>
      <c r="C9" s="113"/>
      <c r="I9" s="285"/>
      <c r="J9" s="285"/>
      <c r="K9" s="285"/>
      <c r="L9" s="285"/>
      <c r="M9" s="285"/>
      <c r="N9" s="285"/>
      <c r="O9" s="285"/>
    </row>
    <row r="10" spans="1:19" ht="18.75" hidden="1" customHeight="1" x14ac:dyDescent="0.25">
      <c r="A10" s="345" t="s">
        <v>17</v>
      </c>
      <c r="B10" s="345"/>
      <c r="C10" s="215" t="s">
        <v>69</v>
      </c>
      <c r="I10" s="285"/>
      <c r="J10" s="285"/>
      <c r="K10" s="285"/>
      <c r="L10" s="285"/>
      <c r="M10" s="285"/>
      <c r="N10" s="285"/>
      <c r="O10" s="285"/>
    </row>
    <row r="11" spans="1:19" ht="9" customHeight="1" x14ac:dyDescent="0.25">
      <c r="I11" s="285"/>
      <c r="J11" s="285"/>
      <c r="K11" s="285"/>
      <c r="L11" s="285"/>
      <c r="M11" s="285"/>
      <c r="N11" s="285"/>
      <c r="O11" s="285"/>
    </row>
    <row r="12" spans="1:19" ht="29.25" hidden="1" customHeight="1" x14ac:dyDescent="0.25">
      <c r="A12" s="345" t="s">
        <v>64</v>
      </c>
      <c r="B12" s="345"/>
      <c r="C12" s="354" t="s">
        <v>60</v>
      </c>
      <c r="D12" s="354"/>
      <c r="E12" s="354"/>
      <c r="F12" s="354"/>
      <c r="G12" s="354"/>
      <c r="H12" s="276"/>
      <c r="I12" s="285"/>
      <c r="J12" s="285"/>
      <c r="K12" s="285"/>
      <c r="L12" s="285"/>
      <c r="M12" s="285"/>
      <c r="N12" s="285"/>
      <c r="O12" s="285"/>
    </row>
    <row r="13" spans="1:19" ht="39.75" customHeight="1" x14ac:dyDescent="0.25">
      <c r="B13" s="286" t="s">
        <v>360</v>
      </c>
      <c r="C13" s="355" t="s">
        <v>368</v>
      </c>
      <c r="D13" s="355"/>
      <c r="E13" s="355"/>
      <c r="F13" s="355"/>
      <c r="G13" s="163"/>
      <c r="I13" s="285"/>
      <c r="J13" s="285"/>
      <c r="K13" s="285"/>
      <c r="L13" s="285"/>
      <c r="M13" s="285"/>
      <c r="N13" s="285"/>
      <c r="O13" s="285"/>
    </row>
    <row r="14" spans="1:19" ht="24" customHeight="1" x14ac:dyDescent="0.25">
      <c r="B14" s="287" t="s">
        <v>362</v>
      </c>
      <c r="F14" s="288"/>
      <c r="I14" s="285"/>
      <c r="J14" s="285"/>
      <c r="K14" s="285"/>
      <c r="L14" s="285"/>
      <c r="M14" s="285"/>
      <c r="N14" s="285"/>
      <c r="O14" s="285"/>
    </row>
    <row r="15" spans="1:19" ht="22.5" customHeight="1" x14ac:dyDescent="0.25">
      <c r="I15" s="285"/>
      <c r="J15" s="285"/>
      <c r="K15" s="285"/>
      <c r="L15" s="285"/>
      <c r="M15" s="285"/>
      <c r="N15" s="285"/>
      <c r="O15" s="285"/>
      <c r="S15" s="182"/>
    </row>
    <row r="16" spans="1:19" s="289" customFormat="1" ht="12.75" customHeight="1" x14ac:dyDescent="0.25">
      <c r="A16" s="218" t="s">
        <v>363</v>
      </c>
      <c r="B16" s="285"/>
      <c r="C16" s="285"/>
      <c r="I16" s="285"/>
      <c r="J16" s="285"/>
      <c r="K16" s="285"/>
      <c r="L16" s="285"/>
      <c r="M16" s="285"/>
      <c r="N16" s="285"/>
      <c r="O16" s="285"/>
    </row>
    <row r="17" spans="1:15" ht="5.25" customHeight="1" x14ac:dyDescent="0.25">
      <c r="A17" s="290"/>
      <c r="I17" s="285"/>
      <c r="J17" s="285"/>
      <c r="K17" s="285"/>
      <c r="L17" s="285"/>
      <c r="M17" s="285"/>
      <c r="N17" s="285"/>
      <c r="O17" s="285"/>
    </row>
    <row r="18" spans="1:15" s="195" customFormat="1" ht="31.5" customHeight="1" x14ac:dyDescent="0.25">
      <c r="A18" s="130" t="s">
        <v>37</v>
      </c>
      <c r="B18" s="343" t="s">
        <v>1</v>
      </c>
      <c r="C18" s="344"/>
      <c r="D18" s="130" t="s">
        <v>170</v>
      </c>
      <c r="E18" s="130" t="s">
        <v>171</v>
      </c>
      <c r="F18" s="130" t="s">
        <v>278</v>
      </c>
      <c r="I18" s="285"/>
      <c r="J18" s="285"/>
      <c r="K18" s="285"/>
      <c r="L18" s="285"/>
      <c r="M18" s="285"/>
      <c r="N18" s="285"/>
      <c r="O18" s="285"/>
    </row>
    <row r="19" spans="1:15" s="222" customFormat="1" ht="28.5" customHeight="1" x14ac:dyDescent="0.25">
      <c r="A19" s="122">
        <v>1</v>
      </c>
      <c r="B19" s="356" t="s">
        <v>372</v>
      </c>
      <c r="C19" s="357"/>
      <c r="D19" s="291"/>
      <c r="E19" s="124">
        <f>SUM(E20:E26)</f>
        <v>0</v>
      </c>
      <c r="F19" s="124">
        <f>SUM(F20:F26)</f>
        <v>0</v>
      </c>
      <c r="I19" s="285"/>
      <c r="J19" s="285"/>
      <c r="K19" s="285"/>
      <c r="L19" s="285"/>
      <c r="M19" s="285"/>
      <c r="N19" s="285"/>
      <c r="O19" s="285"/>
    </row>
    <row r="20" spans="1:15" s="224" customFormat="1" ht="27.75" customHeight="1" x14ac:dyDescent="0.2">
      <c r="A20" s="292" t="s">
        <v>3</v>
      </c>
      <c r="B20" s="341" t="s">
        <v>271</v>
      </c>
      <c r="C20" s="342"/>
      <c r="D20" s="291"/>
      <c r="E20" s="293"/>
      <c r="F20" s="284"/>
      <c r="I20" s="285"/>
      <c r="J20" s="285"/>
      <c r="K20" s="285"/>
      <c r="L20" s="285"/>
      <c r="M20" s="285"/>
      <c r="N20" s="285"/>
      <c r="O20" s="285"/>
    </row>
    <row r="21" spans="1:15" s="224" customFormat="1" ht="27.75" customHeight="1" x14ac:dyDescent="0.2">
      <c r="A21" s="292" t="s">
        <v>4</v>
      </c>
      <c r="B21" s="341" t="s">
        <v>65</v>
      </c>
      <c r="C21" s="342"/>
      <c r="D21" s="291"/>
      <c r="E21" s="293"/>
      <c r="F21" s="284"/>
      <c r="G21" s="225"/>
      <c r="H21" s="225"/>
      <c r="I21" s="285"/>
      <c r="J21" s="285"/>
      <c r="K21" s="285"/>
      <c r="L21" s="285"/>
      <c r="M21" s="285"/>
      <c r="N21" s="285"/>
      <c r="O21" s="285"/>
    </row>
    <row r="22" spans="1:15" s="224" customFormat="1" ht="27.75" customHeight="1" x14ac:dyDescent="0.2">
      <c r="A22" s="292" t="s">
        <v>5</v>
      </c>
      <c r="B22" s="341" t="s">
        <v>201</v>
      </c>
      <c r="C22" s="342"/>
      <c r="D22" s="291"/>
      <c r="E22" s="293"/>
      <c r="F22" s="284"/>
      <c r="I22" s="285"/>
      <c r="J22" s="285"/>
      <c r="K22" s="285"/>
      <c r="L22" s="285"/>
      <c r="M22" s="285"/>
      <c r="N22" s="285"/>
      <c r="O22" s="285"/>
    </row>
    <row r="23" spans="1:15" s="224" customFormat="1" ht="28.5" customHeight="1" x14ac:dyDescent="0.2">
      <c r="A23" s="292" t="s">
        <v>5</v>
      </c>
      <c r="B23" s="341" t="s">
        <v>364</v>
      </c>
      <c r="C23" s="342"/>
      <c r="D23" s="291"/>
      <c r="E23" s="293"/>
      <c r="F23" s="284"/>
      <c r="I23" s="285"/>
      <c r="J23" s="285"/>
      <c r="K23" s="285"/>
      <c r="L23" s="285"/>
      <c r="M23" s="285"/>
      <c r="N23" s="285"/>
      <c r="O23" s="285"/>
    </row>
    <row r="24" spans="1:15" s="224" customFormat="1" ht="27.75" customHeight="1" x14ac:dyDescent="0.2">
      <c r="A24" s="292" t="s">
        <v>6</v>
      </c>
      <c r="B24" s="341" t="s">
        <v>203</v>
      </c>
      <c r="C24" s="342"/>
      <c r="D24" s="291"/>
      <c r="E24" s="293"/>
      <c r="F24" s="284"/>
      <c r="I24" s="285"/>
      <c r="J24" s="285"/>
      <c r="K24" s="285"/>
      <c r="L24" s="285"/>
      <c r="M24" s="285"/>
      <c r="N24" s="285"/>
      <c r="O24" s="285"/>
    </row>
    <row r="25" spans="1:15" s="224" customFormat="1" ht="27.75" customHeight="1" x14ac:dyDescent="0.2">
      <c r="A25" s="292" t="s">
        <v>7</v>
      </c>
      <c r="B25" s="341" t="s">
        <v>8</v>
      </c>
      <c r="C25" s="342"/>
      <c r="D25" s="291"/>
      <c r="E25" s="293"/>
      <c r="F25" s="284"/>
      <c r="I25" s="285"/>
      <c r="J25" s="285"/>
      <c r="K25" s="285"/>
      <c r="L25" s="285"/>
      <c r="M25" s="285"/>
      <c r="N25" s="285"/>
      <c r="O25" s="285"/>
    </row>
    <row r="26" spans="1:15" s="224" customFormat="1" ht="27.75" customHeight="1" x14ac:dyDescent="0.2">
      <c r="A26" s="292" t="s">
        <v>191</v>
      </c>
      <c r="B26" s="341" t="s">
        <v>269</v>
      </c>
      <c r="C26" s="342"/>
      <c r="D26" s="291"/>
      <c r="E26" s="293"/>
      <c r="F26" s="284"/>
      <c r="I26" s="285"/>
      <c r="J26" s="285"/>
      <c r="K26" s="285"/>
      <c r="L26" s="285"/>
      <c r="M26" s="285"/>
      <c r="N26" s="285"/>
      <c r="O26" s="285"/>
    </row>
    <row r="27" spans="1:15" s="222" customFormat="1" ht="31.5" hidden="1" customHeight="1" x14ac:dyDescent="0.25">
      <c r="A27" s="122">
        <v>2</v>
      </c>
      <c r="B27" s="356" t="s">
        <v>365</v>
      </c>
      <c r="C27" s="357"/>
      <c r="D27" s="124">
        <f>SUM(D28:D32)</f>
        <v>0</v>
      </c>
      <c r="E27" s="124">
        <f>SUM(E28:E32)</f>
        <v>0</v>
      </c>
      <c r="F27" s="304">
        <f t="shared" ref="F27:F33" si="0">SUM(D27:E27)</f>
        <v>0</v>
      </c>
      <c r="I27" s="285"/>
      <c r="J27" s="285"/>
      <c r="K27" s="285"/>
      <c r="L27" s="285"/>
      <c r="M27" s="285"/>
      <c r="N27" s="285"/>
      <c r="O27" s="285"/>
    </row>
    <row r="28" spans="1:15" s="224" customFormat="1" ht="22.5" hidden="1" customHeight="1" x14ac:dyDescent="0.2">
      <c r="A28" s="292" t="s">
        <v>9</v>
      </c>
      <c r="B28" s="341" t="s">
        <v>366</v>
      </c>
      <c r="C28" s="342"/>
      <c r="D28" s="293"/>
      <c r="E28" s="293"/>
      <c r="F28" s="304">
        <f t="shared" si="0"/>
        <v>0</v>
      </c>
      <c r="I28" s="285"/>
      <c r="J28" s="285"/>
      <c r="K28" s="285"/>
      <c r="L28" s="285"/>
      <c r="M28" s="285"/>
      <c r="N28" s="285"/>
      <c r="O28" s="285"/>
    </row>
    <row r="29" spans="1:15" s="224" customFormat="1" ht="22.5" hidden="1" customHeight="1" x14ac:dyDescent="0.2">
      <c r="A29" s="292" t="s">
        <v>10</v>
      </c>
      <c r="B29" s="341" t="s">
        <v>126</v>
      </c>
      <c r="C29" s="342"/>
      <c r="D29" s="293"/>
      <c r="E29" s="293"/>
      <c r="F29" s="304">
        <f t="shared" si="0"/>
        <v>0</v>
      </c>
      <c r="I29" s="285"/>
      <c r="J29" s="285"/>
      <c r="K29" s="285"/>
      <c r="L29" s="285"/>
      <c r="M29" s="285"/>
      <c r="N29" s="285"/>
      <c r="O29" s="285"/>
    </row>
    <row r="30" spans="1:15" s="224" customFormat="1" ht="22.5" hidden="1" customHeight="1" x14ac:dyDescent="0.2">
      <c r="A30" s="292" t="s">
        <v>11</v>
      </c>
      <c r="B30" s="341" t="s">
        <v>14</v>
      </c>
      <c r="C30" s="342"/>
      <c r="D30" s="293"/>
      <c r="E30" s="293"/>
      <c r="F30" s="304">
        <f t="shared" si="0"/>
        <v>0</v>
      </c>
      <c r="I30" s="285"/>
      <c r="J30" s="285"/>
      <c r="K30" s="285"/>
      <c r="L30" s="285"/>
      <c r="M30" s="285"/>
      <c r="N30" s="285"/>
      <c r="O30" s="285"/>
    </row>
    <row r="31" spans="1:15" s="224" customFormat="1" ht="22.5" hidden="1" customHeight="1" x14ac:dyDescent="0.2">
      <c r="A31" s="292" t="s">
        <v>13</v>
      </c>
      <c r="B31" s="341" t="s">
        <v>14</v>
      </c>
      <c r="C31" s="342"/>
      <c r="D31" s="293"/>
      <c r="E31" s="293"/>
      <c r="F31" s="304">
        <f t="shared" si="0"/>
        <v>0</v>
      </c>
      <c r="I31" s="285"/>
      <c r="J31" s="285"/>
      <c r="K31" s="285"/>
      <c r="L31" s="285"/>
      <c r="M31" s="285"/>
      <c r="N31" s="285"/>
      <c r="O31" s="285"/>
    </row>
    <row r="32" spans="1:15" s="224" customFormat="1" ht="22.5" hidden="1" customHeight="1" x14ac:dyDescent="0.2">
      <c r="A32" s="292" t="s">
        <v>15</v>
      </c>
      <c r="B32" s="341" t="s">
        <v>14</v>
      </c>
      <c r="C32" s="342"/>
      <c r="D32" s="293"/>
      <c r="E32" s="293"/>
      <c r="F32" s="304">
        <f t="shared" si="0"/>
        <v>0</v>
      </c>
      <c r="I32" s="285"/>
      <c r="J32" s="285"/>
      <c r="K32" s="285"/>
      <c r="L32" s="285"/>
      <c r="M32" s="285"/>
      <c r="N32" s="285"/>
      <c r="O32" s="285"/>
    </row>
    <row r="33" spans="1:15" s="222" customFormat="1" ht="23.25" hidden="1" customHeight="1" x14ac:dyDescent="0.25">
      <c r="A33" s="122">
        <v>3</v>
      </c>
      <c r="B33" s="360" t="s">
        <v>16</v>
      </c>
      <c r="C33" s="360"/>
      <c r="D33" s="124">
        <f>D27</f>
        <v>0</v>
      </c>
      <c r="E33" s="124">
        <f>E19+E27</f>
        <v>0</v>
      </c>
      <c r="F33" s="304">
        <f t="shared" si="0"/>
        <v>0</v>
      </c>
      <c r="I33" s="285"/>
      <c r="J33" s="285"/>
      <c r="K33" s="285"/>
      <c r="L33" s="285"/>
      <c r="M33" s="285"/>
      <c r="N33" s="285"/>
      <c r="O33" s="285"/>
    </row>
    <row r="34" spans="1:15" s="222" customFormat="1" ht="27" customHeight="1" x14ac:dyDescent="0.25">
      <c r="A34" s="122">
        <v>2</v>
      </c>
      <c r="B34" s="356" t="s">
        <v>367</v>
      </c>
      <c r="C34" s="357"/>
      <c r="D34" s="158"/>
      <c r="E34" s="158"/>
      <c r="F34" s="199">
        <v>0</v>
      </c>
      <c r="G34" s="294" t="str">
        <f>IF(C13&lt;&gt;"metoda opisana w art. 38 ust. 3 akapit 1 i 2 rozporządzenia Komisji nr 651/2014 (ze scenariuszem alternatywnym)","← Należy wpisać 0","")</f>
        <v/>
      </c>
      <c r="I34" s="285"/>
      <c r="J34" s="285"/>
      <c r="K34" s="285"/>
      <c r="L34" s="285"/>
      <c r="M34" s="285"/>
      <c r="N34" s="285"/>
      <c r="O34" s="285"/>
    </row>
    <row r="35" spans="1:15" s="222" customFormat="1" ht="30.75" customHeight="1" x14ac:dyDescent="0.25">
      <c r="A35" s="122">
        <v>3</v>
      </c>
      <c r="B35" s="356" t="s">
        <v>373</v>
      </c>
      <c r="C35" s="357"/>
      <c r="D35" s="158"/>
      <c r="E35" s="158"/>
      <c r="F35" s="124">
        <f>IF(F19-F34&gt;=0,F19-F34,0)</f>
        <v>0</v>
      </c>
      <c r="I35" s="285"/>
      <c r="J35" s="285"/>
      <c r="K35" s="285"/>
      <c r="L35" s="285"/>
      <c r="M35" s="285"/>
      <c r="N35" s="285"/>
      <c r="O35" s="285"/>
    </row>
    <row r="36" spans="1:15" s="222" customFormat="1" ht="30.75" customHeight="1" x14ac:dyDescent="0.25">
      <c r="A36" s="122">
        <v>4</v>
      </c>
      <c r="B36" s="356" t="s">
        <v>371</v>
      </c>
      <c r="C36" s="357"/>
      <c r="D36" s="158"/>
      <c r="E36" s="158"/>
      <c r="F36" s="201">
        <f>VLOOKUP(C13,J68:K70,2)</f>
        <v>0.4</v>
      </c>
      <c r="I36" s="285"/>
      <c r="J36" s="285"/>
      <c r="K36" s="285"/>
      <c r="L36" s="285"/>
      <c r="M36" s="285"/>
      <c r="N36" s="285"/>
      <c r="O36" s="285"/>
    </row>
    <row r="37" spans="1:15" s="222" customFormat="1" ht="30.75" customHeight="1" x14ac:dyDescent="0.25">
      <c r="A37" s="122">
        <v>5</v>
      </c>
      <c r="B37" s="356" t="s">
        <v>374</v>
      </c>
      <c r="C37" s="357"/>
      <c r="D37" s="158"/>
      <c r="E37" s="158"/>
      <c r="F37" s="124">
        <f>F36*F35</f>
        <v>0</v>
      </c>
      <c r="I37" s="285"/>
      <c r="J37" s="285"/>
      <c r="K37" s="285"/>
      <c r="L37" s="285"/>
      <c r="M37" s="285"/>
      <c r="N37" s="285"/>
      <c r="O37" s="285"/>
    </row>
    <row r="38" spans="1:15" s="222" customFormat="1" ht="23.25" customHeight="1" x14ac:dyDescent="0.25">
      <c r="A38" s="122">
        <v>6</v>
      </c>
      <c r="B38" s="360" t="s">
        <v>320</v>
      </c>
      <c r="C38" s="360"/>
      <c r="D38" s="158"/>
      <c r="E38" s="158"/>
      <c r="F38" s="199"/>
      <c r="I38" s="285"/>
      <c r="J38" s="285"/>
      <c r="K38" s="285"/>
      <c r="L38" s="285"/>
      <c r="M38" s="285"/>
      <c r="N38" s="285"/>
      <c r="O38" s="285"/>
    </row>
    <row r="39" spans="1:15" s="222" customFormat="1" ht="30.75" customHeight="1" x14ac:dyDescent="0.25">
      <c r="A39" s="122">
        <v>7</v>
      </c>
      <c r="B39" s="360" t="s">
        <v>375</v>
      </c>
      <c r="C39" s="360"/>
      <c r="D39" s="158"/>
      <c r="E39" s="158"/>
      <c r="F39" s="124">
        <f>F37-F38</f>
        <v>0</v>
      </c>
      <c r="I39" s="285"/>
      <c r="J39" s="285"/>
      <c r="K39" s="285"/>
      <c r="L39" s="285"/>
      <c r="M39" s="285"/>
      <c r="N39" s="285"/>
      <c r="O39" s="285"/>
    </row>
    <row r="40" spans="1:15" s="222" customFormat="1" ht="24" customHeight="1" x14ac:dyDescent="0.25">
      <c r="A40" s="122">
        <v>8</v>
      </c>
      <c r="B40" s="360" t="s">
        <v>332</v>
      </c>
      <c r="C40" s="360"/>
      <c r="D40" s="158"/>
      <c r="E40" s="158"/>
      <c r="F40" s="199"/>
      <c r="I40" s="285"/>
      <c r="J40" s="285"/>
      <c r="K40" s="285"/>
      <c r="L40" s="285"/>
      <c r="M40" s="285"/>
      <c r="N40" s="285"/>
      <c r="O40" s="285"/>
    </row>
    <row r="41" spans="1:15" s="222" customFormat="1" ht="27.75" customHeight="1" x14ac:dyDescent="0.25">
      <c r="A41" s="122">
        <v>9</v>
      </c>
      <c r="B41" s="360" t="s">
        <v>334</v>
      </c>
      <c r="C41" s="360"/>
      <c r="D41" s="158"/>
      <c r="E41" s="158"/>
      <c r="F41" s="124">
        <f>IFERROR(F40/'wartość pomocy_EDB'!AB16*'wartość pomocy_EDB'!AC16,0)</f>
        <v>0</v>
      </c>
      <c r="G41" s="365" t="str">
        <f>IF(F41&gt;F39,"przekroczenie maksymalnej wartości pomocy na efektywność energetyczną inną niż efektywność energetyczna budynków!","")</f>
        <v/>
      </c>
      <c r="H41" s="366"/>
      <c r="I41" s="366"/>
      <c r="J41" s="366"/>
      <c r="K41" s="285"/>
      <c r="L41" s="285"/>
      <c r="M41" s="285"/>
      <c r="N41" s="285"/>
      <c r="O41" s="285"/>
    </row>
    <row r="42" spans="1:15" ht="6" customHeight="1" x14ac:dyDescent="0.25">
      <c r="A42" s="295"/>
      <c r="I42" s="285"/>
      <c r="J42" s="285"/>
      <c r="K42" s="285"/>
      <c r="L42" s="285"/>
      <c r="M42" s="285"/>
      <c r="N42" s="285"/>
      <c r="O42" s="285"/>
    </row>
    <row r="43" spans="1:15" s="289" customFormat="1" ht="117.75" customHeight="1" x14ac:dyDescent="0.25">
      <c r="A43" s="364" t="s">
        <v>377</v>
      </c>
      <c r="B43" s="364"/>
      <c r="C43" s="364"/>
      <c r="D43" s="364"/>
      <c r="E43" s="364"/>
      <c r="F43" s="364"/>
      <c r="I43" s="285"/>
      <c r="J43" s="285"/>
      <c r="K43" s="285"/>
      <c r="L43" s="285"/>
      <c r="M43" s="285"/>
      <c r="N43" s="285"/>
      <c r="O43" s="285"/>
    </row>
    <row r="44" spans="1:15" s="289" customFormat="1" ht="57.75" customHeight="1" x14ac:dyDescent="0.25">
      <c r="A44" s="364" t="s">
        <v>376</v>
      </c>
      <c r="B44" s="364"/>
      <c r="C44" s="364"/>
      <c r="D44" s="364"/>
      <c r="E44" s="364"/>
      <c r="F44" s="364"/>
    </row>
    <row r="45" spans="1:15" s="289" customFormat="1" ht="32.25" customHeight="1" x14ac:dyDescent="0.25">
      <c r="A45" s="358" t="s">
        <v>272</v>
      </c>
      <c r="B45" s="358"/>
      <c r="C45" s="358"/>
      <c r="D45" s="358"/>
      <c r="E45" s="358"/>
      <c r="F45" s="358"/>
      <c r="G45" s="138"/>
      <c r="H45" s="138"/>
    </row>
    <row r="46" spans="1:15" s="289" customFormat="1" ht="132" customHeight="1" x14ac:dyDescent="0.25">
      <c r="A46" s="350"/>
      <c r="B46" s="351"/>
      <c r="C46" s="351"/>
      <c r="D46" s="351"/>
      <c r="E46" s="351"/>
      <c r="F46" s="352"/>
    </row>
    <row r="47" spans="1:15" ht="15" hidden="1" customHeight="1" x14ac:dyDescent="0.25">
      <c r="A47" s="359"/>
      <c r="B47" s="359"/>
      <c r="C47" s="359"/>
      <c r="D47" s="359"/>
      <c r="E47" s="359"/>
      <c r="F47" s="359"/>
      <c r="K47" s="296" t="s">
        <v>33</v>
      </c>
      <c r="L47" s="296" t="s">
        <v>69</v>
      </c>
      <c r="M47" s="296" t="s">
        <v>35</v>
      </c>
      <c r="N47" s="296" t="s">
        <v>74</v>
      </c>
      <c r="O47" s="143"/>
    </row>
    <row r="48" spans="1:15" s="162" customFormat="1" ht="24" hidden="1" customHeight="1" x14ac:dyDescent="0.25">
      <c r="A48" s="232"/>
      <c r="B48" s="163"/>
      <c r="C48" s="163"/>
      <c r="D48" s="163"/>
      <c r="E48" s="233" t="s">
        <v>33</v>
      </c>
      <c r="F48" s="297">
        <v>0</v>
      </c>
      <c r="I48" s="298" t="s">
        <v>46</v>
      </c>
      <c r="J48" s="236" t="s">
        <v>39</v>
      </c>
      <c r="K48" s="282">
        <v>0.4</v>
      </c>
      <c r="L48" s="282">
        <v>0.5</v>
      </c>
      <c r="M48" s="282">
        <v>0.6</v>
      </c>
      <c r="N48" s="282">
        <v>0.6</v>
      </c>
    </row>
    <row r="49" spans="1:14" s="162" customFormat="1" ht="24" hidden="1" customHeight="1" x14ac:dyDescent="0.25">
      <c r="A49" s="232"/>
      <c r="B49" s="163"/>
      <c r="C49" s="163"/>
      <c r="D49" s="163"/>
      <c r="E49" s="233" t="s">
        <v>34</v>
      </c>
      <c r="F49" s="297">
        <v>0.1</v>
      </c>
      <c r="H49" s="205"/>
      <c r="I49" s="298" t="s">
        <v>47</v>
      </c>
      <c r="J49" s="236" t="s">
        <v>40</v>
      </c>
      <c r="K49" s="282">
        <v>0.4</v>
      </c>
      <c r="L49" s="282">
        <v>0.5</v>
      </c>
      <c r="M49" s="282">
        <v>0.6</v>
      </c>
      <c r="N49" s="282">
        <v>0.6</v>
      </c>
    </row>
    <row r="50" spans="1:14" s="162" customFormat="1" ht="36" hidden="1" customHeight="1" x14ac:dyDescent="0.25">
      <c r="A50" s="232"/>
      <c r="B50" s="163"/>
      <c r="C50" s="163"/>
      <c r="D50" s="163"/>
      <c r="E50" s="233" t="s">
        <v>35</v>
      </c>
      <c r="F50" s="297">
        <v>0.2</v>
      </c>
      <c r="H50" s="298"/>
      <c r="I50" s="298" t="s">
        <v>48</v>
      </c>
      <c r="J50" s="237" t="s">
        <v>57</v>
      </c>
      <c r="K50" s="206">
        <v>0.1</v>
      </c>
      <c r="L50" s="206">
        <v>0.15</v>
      </c>
      <c r="M50" s="206">
        <v>0.2</v>
      </c>
      <c r="N50" s="206">
        <v>0.2</v>
      </c>
    </row>
    <row r="51" spans="1:14" s="162" customFormat="1" ht="36" hidden="1" customHeight="1" x14ac:dyDescent="0.25">
      <c r="A51" s="232"/>
      <c r="B51" s="163"/>
      <c r="C51" s="163"/>
      <c r="D51" s="163"/>
      <c r="E51" s="163"/>
      <c r="F51" s="163"/>
      <c r="H51" s="298"/>
      <c r="I51" s="298" t="s">
        <v>48</v>
      </c>
      <c r="J51" s="237" t="s">
        <v>70</v>
      </c>
      <c r="K51" s="206">
        <v>0.05</v>
      </c>
      <c r="L51" s="206">
        <v>0.1</v>
      </c>
      <c r="M51" s="206">
        <v>0.15</v>
      </c>
      <c r="N51" s="206">
        <v>0.15</v>
      </c>
    </row>
    <row r="52" spans="1:14" s="162" customFormat="1" ht="15" hidden="1" customHeight="1" x14ac:dyDescent="0.3">
      <c r="A52" s="232"/>
      <c r="B52" s="142" t="s">
        <v>75</v>
      </c>
      <c r="C52" s="120"/>
      <c r="E52" s="238" t="s">
        <v>78</v>
      </c>
      <c r="F52" s="120"/>
      <c r="H52" s="298"/>
      <c r="I52" s="298" t="s">
        <v>49</v>
      </c>
      <c r="J52" s="236" t="s">
        <v>60</v>
      </c>
      <c r="K52" s="282">
        <v>0.3</v>
      </c>
      <c r="L52" s="282">
        <v>0.4</v>
      </c>
      <c r="M52" s="282">
        <v>0.5</v>
      </c>
      <c r="N52" s="282">
        <v>0.5</v>
      </c>
    </row>
    <row r="53" spans="1:14" s="162" customFormat="1" ht="24" hidden="1" customHeight="1" x14ac:dyDescent="0.3">
      <c r="A53" s="232"/>
      <c r="B53" s="144" t="s">
        <v>18</v>
      </c>
      <c r="C53" s="283">
        <v>0.05</v>
      </c>
      <c r="E53" s="120" t="s">
        <v>79</v>
      </c>
      <c r="F53" s="283">
        <v>0</v>
      </c>
      <c r="H53" s="298"/>
      <c r="I53" s="298" t="s">
        <v>53</v>
      </c>
      <c r="J53" s="236" t="s">
        <v>68</v>
      </c>
      <c r="K53" s="282">
        <v>0.45</v>
      </c>
      <c r="L53" s="282">
        <v>0.55000000000000004</v>
      </c>
      <c r="M53" s="282">
        <v>0.65</v>
      </c>
      <c r="N53" s="282">
        <v>0.65</v>
      </c>
    </row>
    <row r="54" spans="1:14" s="162" customFormat="1" ht="24" hidden="1" customHeight="1" x14ac:dyDescent="0.3">
      <c r="A54" s="232"/>
      <c r="B54" s="144" t="s">
        <v>19</v>
      </c>
      <c r="C54" s="283">
        <v>0.15</v>
      </c>
      <c r="E54" s="120" t="s">
        <v>80</v>
      </c>
      <c r="F54" s="283">
        <v>0.05</v>
      </c>
      <c r="H54" s="298"/>
      <c r="I54" s="298" t="s">
        <v>54</v>
      </c>
      <c r="J54" s="236" t="s">
        <v>63</v>
      </c>
      <c r="K54" s="282">
        <v>0.35</v>
      </c>
      <c r="L54" s="282">
        <v>0.45</v>
      </c>
      <c r="M54" s="282">
        <v>0.55000000000000004</v>
      </c>
      <c r="N54" s="282">
        <v>0.55000000000000004</v>
      </c>
    </row>
    <row r="55" spans="1:14" s="162" customFormat="1" ht="15" hidden="1" customHeight="1" x14ac:dyDescent="0.3">
      <c r="A55" s="232"/>
      <c r="B55" s="144" t="s">
        <v>20</v>
      </c>
      <c r="C55" s="283">
        <v>0.15</v>
      </c>
      <c r="E55" s="120" t="s">
        <v>81</v>
      </c>
      <c r="F55" s="283">
        <v>0.05</v>
      </c>
      <c r="I55" s="298" t="s">
        <v>51</v>
      </c>
      <c r="J55" s="236" t="s">
        <v>125</v>
      </c>
      <c r="K55" s="282">
        <v>0.45</v>
      </c>
      <c r="L55" s="282">
        <v>0.55000000000000004</v>
      </c>
      <c r="M55" s="282">
        <v>0.65</v>
      </c>
      <c r="N55" s="282">
        <v>0.65</v>
      </c>
    </row>
    <row r="56" spans="1:14" s="162" customFormat="1" ht="15" hidden="1" customHeight="1" x14ac:dyDescent="0.3">
      <c r="A56" s="232"/>
      <c r="B56" s="144" t="s">
        <v>21</v>
      </c>
      <c r="C56" s="283">
        <v>0.15</v>
      </c>
      <c r="E56" s="120" t="s">
        <v>82</v>
      </c>
      <c r="F56" s="283">
        <v>0.05</v>
      </c>
    </row>
    <row r="57" spans="1:14" s="162" customFormat="1" ht="15" hidden="1" customHeight="1" x14ac:dyDescent="0.3">
      <c r="A57" s="232"/>
      <c r="B57" s="144" t="s">
        <v>22</v>
      </c>
      <c r="C57" s="283">
        <v>0.15</v>
      </c>
      <c r="E57" s="120" t="s">
        <v>83</v>
      </c>
      <c r="F57" s="283">
        <v>0.05</v>
      </c>
      <c r="L57" s="163"/>
    </row>
    <row r="58" spans="1:14" s="162" customFormat="1" ht="15" hidden="1" customHeight="1" x14ac:dyDescent="0.3">
      <c r="A58" s="232"/>
      <c r="B58" s="144" t="s">
        <v>23</v>
      </c>
      <c r="C58" s="283">
        <v>0.15</v>
      </c>
      <c r="E58" s="120" t="s">
        <v>84</v>
      </c>
      <c r="F58" s="283">
        <v>0.05</v>
      </c>
    </row>
    <row r="59" spans="1:14" s="162" customFormat="1" ht="15" hidden="1" customHeight="1" x14ac:dyDescent="0.3">
      <c r="A59" s="232"/>
      <c r="B59" s="144" t="s">
        <v>76</v>
      </c>
      <c r="C59" s="283">
        <v>0.15</v>
      </c>
      <c r="E59" s="120" t="s">
        <v>85</v>
      </c>
      <c r="F59" s="283">
        <v>0.05</v>
      </c>
    </row>
    <row r="60" spans="1:14" s="162" customFormat="1" ht="15" hidden="1" customHeight="1" x14ac:dyDescent="0.3">
      <c r="A60" s="232"/>
      <c r="B60" s="144" t="s">
        <v>77</v>
      </c>
      <c r="C60" s="283">
        <f>VLOOKUP(C8,E53:F80,2,FALSE)</f>
        <v>0</v>
      </c>
      <c r="E60" s="120" t="s">
        <v>86</v>
      </c>
      <c r="F60" s="283">
        <v>0.05</v>
      </c>
      <c r="H60" s="298"/>
      <c r="I60" s="298" t="s">
        <v>50</v>
      </c>
      <c r="J60" s="233" t="s">
        <v>61</v>
      </c>
      <c r="K60" s="297">
        <v>0.45</v>
      </c>
      <c r="L60" s="285" t="s">
        <v>45</v>
      </c>
    </row>
    <row r="61" spans="1:14" s="162" customFormat="1" ht="30" hidden="1" customHeight="1" x14ac:dyDescent="0.3">
      <c r="A61" s="232"/>
      <c r="B61" s="144" t="s">
        <v>24</v>
      </c>
      <c r="C61" s="283">
        <v>0.15</v>
      </c>
      <c r="E61" s="120" t="s">
        <v>87</v>
      </c>
      <c r="F61" s="283">
        <v>0.05</v>
      </c>
      <c r="H61" s="298"/>
      <c r="I61" s="298" t="s">
        <v>51</v>
      </c>
      <c r="J61" s="233" t="s">
        <v>62</v>
      </c>
      <c r="K61" s="297">
        <v>0.3</v>
      </c>
      <c r="L61" s="285" t="s">
        <v>45</v>
      </c>
    </row>
    <row r="62" spans="1:14" s="162" customFormat="1" ht="45" hidden="1" customHeight="1" x14ac:dyDescent="0.3">
      <c r="A62" s="232"/>
      <c r="B62" s="144" t="s">
        <v>25</v>
      </c>
      <c r="C62" s="283">
        <v>0.15</v>
      </c>
      <c r="E62" s="120" t="s">
        <v>88</v>
      </c>
      <c r="F62" s="283">
        <v>0.05</v>
      </c>
      <c r="H62" s="298"/>
      <c r="I62" s="298" t="s">
        <v>52</v>
      </c>
      <c r="J62" s="233" t="s">
        <v>41</v>
      </c>
      <c r="K62" s="297" t="s">
        <v>58</v>
      </c>
    </row>
    <row r="63" spans="1:14" s="162" customFormat="1" ht="30" hidden="1" customHeight="1" x14ac:dyDescent="0.3">
      <c r="A63" s="232"/>
      <c r="B63" s="144" t="s">
        <v>26</v>
      </c>
      <c r="C63" s="283">
        <v>0.15</v>
      </c>
      <c r="E63" s="120" t="s">
        <v>89</v>
      </c>
      <c r="F63" s="283">
        <v>0.05</v>
      </c>
      <c r="H63" s="298"/>
      <c r="I63" s="298" t="s">
        <v>53</v>
      </c>
      <c r="J63" s="233" t="s">
        <v>42</v>
      </c>
      <c r="K63" s="297" t="s">
        <v>58</v>
      </c>
    </row>
    <row r="64" spans="1:14" ht="15" hidden="1" customHeight="1" x14ac:dyDescent="0.3">
      <c r="B64" s="144" t="s">
        <v>27</v>
      </c>
      <c r="C64" s="283">
        <v>0.15</v>
      </c>
      <c r="E64" s="120" t="s">
        <v>90</v>
      </c>
      <c r="F64" s="283">
        <v>0.05</v>
      </c>
      <c r="H64" s="298"/>
      <c r="I64" s="298" t="s">
        <v>55</v>
      </c>
      <c r="J64" s="233" t="s">
        <v>43</v>
      </c>
      <c r="K64" s="297" t="s">
        <v>58</v>
      </c>
      <c r="L64" s="163"/>
    </row>
    <row r="65" spans="2:12" ht="15" hidden="1" customHeight="1" x14ac:dyDescent="0.3">
      <c r="B65" s="144" t="s">
        <v>28</v>
      </c>
      <c r="C65" s="283">
        <v>0.15</v>
      </c>
      <c r="E65" s="120" t="s">
        <v>91</v>
      </c>
      <c r="F65" s="283">
        <v>0.05</v>
      </c>
      <c r="H65" s="298"/>
      <c r="I65" s="298" t="s">
        <v>56</v>
      </c>
      <c r="J65" s="233" t="s">
        <v>44</v>
      </c>
      <c r="K65" s="297" t="s">
        <v>58</v>
      </c>
      <c r="L65" s="299" t="s">
        <v>59</v>
      </c>
    </row>
    <row r="66" spans="2:12" ht="14.4" hidden="1" x14ac:dyDescent="0.3">
      <c r="B66" s="144" t="s">
        <v>29</v>
      </c>
      <c r="C66" s="283">
        <v>0.15</v>
      </c>
      <c r="E66" s="120" t="s">
        <v>92</v>
      </c>
      <c r="F66" s="283">
        <v>0.05</v>
      </c>
    </row>
    <row r="67" spans="2:12" ht="14.4" hidden="1" x14ac:dyDescent="0.3">
      <c r="B67" s="144" t="s">
        <v>30</v>
      </c>
      <c r="C67" s="283">
        <v>0.15</v>
      </c>
      <c r="E67" s="120" t="s">
        <v>93</v>
      </c>
      <c r="F67" s="283">
        <v>0.05</v>
      </c>
    </row>
    <row r="68" spans="2:12" ht="115.2" hidden="1" x14ac:dyDescent="0.3">
      <c r="B68" s="144" t="s">
        <v>31</v>
      </c>
      <c r="C68" s="283">
        <v>0.05</v>
      </c>
      <c r="E68" s="120" t="s">
        <v>94</v>
      </c>
      <c r="F68" s="283">
        <v>0.05</v>
      </c>
      <c r="J68" s="233" t="s">
        <v>368</v>
      </c>
      <c r="K68" s="208">
        <f>INDEX(K48:N55,MATCH(C12,J48:J55,0),MATCH(C10,K47:N47,0))+VLOOKUP(C7,B53:C69,2,FALSE)</f>
        <v>0.4</v>
      </c>
      <c r="L68" s="241" t="s">
        <v>130</v>
      </c>
    </row>
    <row r="69" spans="2:12" ht="115.2" hidden="1" x14ac:dyDescent="0.3">
      <c r="B69" s="144" t="s">
        <v>32</v>
      </c>
      <c r="C69" s="283">
        <v>0.15</v>
      </c>
      <c r="E69" s="120" t="s">
        <v>95</v>
      </c>
      <c r="F69" s="283">
        <v>0.05</v>
      </c>
      <c r="J69" s="233" t="s">
        <v>369</v>
      </c>
      <c r="K69" s="208">
        <f>K68</f>
        <v>0.4</v>
      </c>
    </row>
    <row r="70" spans="2:12" ht="115.2" hidden="1" x14ac:dyDescent="0.3">
      <c r="E70" s="120" t="s">
        <v>96</v>
      </c>
      <c r="F70" s="283">
        <v>0.05</v>
      </c>
      <c r="J70" s="233" t="s">
        <v>361</v>
      </c>
      <c r="K70" s="208">
        <f>+K68/2</f>
        <v>0.2</v>
      </c>
      <c r="L70" s="241" t="s">
        <v>131</v>
      </c>
    </row>
    <row r="71" spans="2:12" ht="14.4" hidden="1" x14ac:dyDescent="0.3">
      <c r="E71" s="120" t="s">
        <v>97</v>
      </c>
      <c r="F71" s="283">
        <v>0.05</v>
      </c>
    </row>
    <row r="72" spans="2:12" ht="14.4" hidden="1" x14ac:dyDescent="0.3">
      <c r="E72" s="120" t="s">
        <v>98</v>
      </c>
      <c r="F72" s="283">
        <v>0.05</v>
      </c>
    </row>
    <row r="73" spans="2:12" ht="14.4" hidden="1" x14ac:dyDescent="0.3">
      <c r="E73" s="120" t="s">
        <v>99</v>
      </c>
      <c r="F73" s="283">
        <v>0.05</v>
      </c>
    </row>
    <row r="74" spans="2:12" ht="14.4" hidden="1" x14ac:dyDescent="0.3">
      <c r="E74" s="120" t="s">
        <v>100</v>
      </c>
      <c r="F74" s="283">
        <v>0.05</v>
      </c>
    </row>
    <row r="75" spans="2:12" ht="14.4" hidden="1" x14ac:dyDescent="0.3">
      <c r="E75" s="120" t="s">
        <v>101</v>
      </c>
      <c r="F75" s="283">
        <v>0.05</v>
      </c>
    </row>
    <row r="76" spans="2:12" ht="14.4" hidden="1" x14ac:dyDescent="0.3">
      <c r="E76" s="120" t="s">
        <v>102</v>
      </c>
      <c r="F76" s="283">
        <v>0.05</v>
      </c>
    </row>
    <row r="77" spans="2:12" ht="14.4" hidden="1" x14ac:dyDescent="0.3">
      <c r="E77" s="120" t="s">
        <v>103</v>
      </c>
      <c r="F77" s="283">
        <v>0.05</v>
      </c>
    </row>
    <row r="78" spans="2:12" ht="14.4" hidden="1" x14ac:dyDescent="0.3">
      <c r="E78" s="120" t="s">
        <v>104</v>
      </c>
      <c r="F78" s="283">
        <v>0.05</v>
      </c>
    </row>
    <row r="79" spans="2:12" ht="14.4" hidden="1" x14ac:dyDescent="0.3">
      <c r="E79" s="120" t="s">
        <v>105</v>
      </c>
      <c r="F79" s="283">
        <v>0.05</v>
      </c>
    </row>
    <row r="80" spans="2:12" ht="14.4" hidden="1" x14ac:dyDescent="0.3">
      <c r="E80" s="120" t="s">
        <v>106</v>
      </c>
      <c r="F80" s="283">
        <v>0</v>
      </c>
    </row>
  </sheetData>
  <sheetProtection password="DA6F" sheet="1" objects="1" scenarios="1"/>
  <mergeCells count="42">
    <mergeCell ref="G41:J41"/>
    <mergeCell ref="A1:F1"/>
    <mergeCell ref="A43:F43"/>
    <mergeCell ref="A44:F44"/>
    <mergeCell ref="B31:C31"/>
    <mergeCell ref="B32:C32"/>
    <mergeCell ref="B33:C33"/>
    <mergeCell ref="B34:C34"/>
    <mergeCell ref="B36:C36"/>
    <mergeCell ref="B35:C35"/>
    <mergeCell ref="B25:C25"/>
    <mergeCell ref="B26:C26"/>
    <mergeCell ref="B27:C27"/>
    <mergeCell ref="B28:C28"/>
    <mergeCell ref="B29:C29"/>
    <mergeCell ref="B30:C30"/>
    <mergeCell ref="B22:C22"/>
    <mergeCell ref="B23:C23"/>
    <mergeCell ref="A45:F45"/>
    <mergeCell ref="A46:F46"/>
    <mergeCell ref="A47:F47"/>
    <mergeCell ref="B37:C37"/>
    <mergeCell ref="B38:C38"/>
    <mergeCell ref="B39:C39"/>
    <mergeCell ref="B40:C40"/>
    <mergeCell ref="B41:C41"/>
    <mergeCell ref="B24:C24"/>
    <mergeCell ref="B18:C18"/>
    <mergeCell ref="A3:B3"/>
    <mergeCell ref="C3:G3"/>
    <mergeCell ref="A5:B5"/>
    <mergeCell ref="C5:G5"/>
    <mergeCell ref="A7:B7"/>
    <mergeCell ref="C7:D7"/>
    <mergeCell ref="C8:D8"/>
    <mergeCell ref="A10:B10"/>
    <mergeCell ref="A12:B12"/>
    <mergeCell ref="C12:G12"/>
    <mergeCell ref="C13:F13"/>
    <mergeCell ref="B19:C19"/>
    <mergeCell ref="B20:C20"/>
    <mergeCell ref="B21:C21"/>
  </mergeCells>
  <dataValidations count="5">
    <dataValidation type="list" allowBlank="1" showInputMessage="1" showErrorMessage="1" sqref="C13" xr:uid="{00000000-0002-0000-0300-000000000000}">
      <formula1>$J$68:$J$70</formula1>
    </dataValidation>
    <dataValidation type="list" allowBlank="1" showInputMessage="1" showErrorMessage="1" sqref="C12:G12" xr:uid="{00000000-0002-0000-0300-000001000000}">
      <formula1>$J$48:$J$55</formula1>
    </dataValidation>
    <dataValidation type="list" allowBlank="1" showInputMessage="1" showErrorMessage="1" sqref="C8:D8" xr:uid="{00000000-0002-0000-0300-000002000000}">
      <formula1>$E$53:$E$80</formula1>
    </dataValidation>
    <dataValidation type="list" allowBlank="1" showInputMessage="1" showErrorMessage="1" sqref="C7:D7" xr:uid="{00000000-0002-0000-0300-000003000000}">
      <formula1>$B$53:$B$69</formula1>
    </dataValidation>
    <dataValidation type="list" allowBlank="1" showInputMessage="1" showErrorMessage="1" sqref="C10" xr:uid="{00000000-0002-0000-0300-000004000000}">
      <formula1>$K$47:$N$47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80"/>
  <sheetViews>
    <sheetView zoomScale="90" zoomScaleNormal="90" workbookViewId="0">
      <selection activeCell="C13" sqref="C13:F13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52.109375" style="163" customWidth="1"/>
    <col min="4" max="4" width="20.5546875" style="120" hidden="1" customWidth="1"/>
    <col min="5" max="5" width="20.109375" style="120" hidden="1" customWidth="1"/>
    <col min="6" max="6" width="24.88671875" style="120" customWidth="1"/>
    <col min="7" max="9" width="14.6640625" style="120" customWidth="1"/>
    <col min="10" max="10" width="15.88671875" style="120" customWidth="1"/>
    <col min="11" max="11" width="12.88671875" style="120" customWidth="1"/>
    <col min="12" max="14" width="11.44140625" style="120" customWidth="1"/>
    <col min="15" max="15" width="9.109375" style="120" customWidth="1"/>
    <col min="16" max="16384" width="9.109375" style="120"/>
  </cols>
  <sheetData>
    <row r="1" spans="1:19" s="160" customFormat="1" ht="36" customHeight="1" x14ac:dyDescent="0.25">
      <c r="A1" s="363" t="s">
        <v>370</v>
      </c>
      <c r="B1" s="363"/>
      <c r="C1" s="363"/>
      <c r="D1" s="363"/>
      <c r="E1" s="363"/>
      <c r="F1" s="363"/>
      <c r="G1" s="209"/>
    </row>
    <row r="2" spans="1:19" ht="10.5" hidden="1" customHeight="1" x14ac:dyDescent="0.25"/>
    <row r="3" spans="1:19" s="115" customFormat="1" ht="20.25" hidden="1" customHeight="1" x14ac:dyDescent="0.25">
      <c r="A3" s="345" t="s">
        <v>179</v>
      </c>
      <c r="B3" s="345"/>
      <c r="C3" s="346" t="s">
        <v>359</v>
      </c>
      <c r="D3" s="347"/>
      <c r="E3" s="347"/>
      <c r="F3" s="347"/>
      <c r="G3" s="348"/>
      <c r="H3" s="114"/>
      <c r="I3" s="114"/>
    </row>
    <row r="4" spans="1:19" s="115" customFormat="1" ht="9.75" customHeight="1" x14ac:dyDescent="0.25">
      <c r="A4" s="113"/>
      <c r="B4" s="113"/>
      <c r="C4" s="113"/>
      <c r="D4" s="114"/>
      <c r="E4" s="114"/>
      <c r="F4" s="114"/>
      <c r="G4" s="114"/>
      <c r="H4" s="114"/>
      <c r="I4" s="114"/>
    </row>
    <row r="5" spans="1:19" s="115" customFormat="1" ht="114" customHeight="1" x14ac:dyDescent="0.25">
      <c r="A5" s="349" t="s">
        <v>389</v>
      </c>
      <c r="B5" s="349"/>
      <c r="C5" s="350"/>
      <c r="D5" s="351"/>
      <c r="E5" s="351"/>
      <c r="F5" s="351"/>
      <c r="G5" s="352"/>
      <c r="H5" s="276"/>
      <c r="I5" s="285"/>
      <c r="J5" s="285"/>
      <c r="K5" s="285"/>
      <c r="L5" s="285"/>
      <c r="M5" s="285"/>
      <c r="N5" s="285"/>
      <c r="O5" s="285"/>
    </row>
    <row r="6" spans="1:19" ht="15.75" customHeight="1" x14ac:dyDescent="0.25">
      <c r="I6" s="285"/>
      <c r="J6" s="285"/>
      <c r="K6" s="285"/>
      <c r="L6" s="285"/>
      <c r="M6" s="285"/>
      <c r="N6" s="285"/>
      <c r="O6" s="285"/>
    </row>
    <row r="7" spans="1:19" ht="25.5" customHeight="1" x14ac:dyDescent="0.25">
      <c r="A7" s="345" t="s">
        <v>36</v>
      </c>
      <c r="B7" s="345"/>
      <c r="C7" s="353" t="s">
        <v>77</v>
      </c>
      <c r="D7" s="353"/>
      <c r="F7" s="281"/>
      <c r="G7" s="213"/>
      <c r="H7" s="213"/>
      <c r="I7" s="285"/>
      <c r="J7" s="285"/>
      <c r="K7" s="285"/>
      <c r="L7" s="285"/>
      <c r="M7" s="285"/>
      <c r="N7" s="285"/>
      <c r="O7" s="285"/>
    </row>
    <row r="8" spans="1:19" ht="26.25" customHeight="1" x14ac:dyDescent="0.25">
      <c r="A8" s="155"/>
      <c r="B8" s="214" t="s">
        <v>107</v>
      </c>
      <c r="C8" s="353" t="s">
        <v>106</v>
      </c>
      <c r="D8" s="353"/>
      <c r="F8" s="281"/>
      <c r="G8" s="213"/>
      <c r="H8" s="213"/>
      <c r="I8" s="285"/>
      <c r="J8" s="285"/>
      <c r="K8" s="285"/>
      <c r="L8" s="285"/>
      <c r="M8" s="285"/>
      <c r="N8" s="285"/>
      <c r="O8" s="285"/>
    </row>
    <row r="9" spans="1:19" ht="9.75" customHeight="1" x14ac:dyDescent="0.25">
      <c r="A9" s="113"/>
      <c r="B9" s="113"/>
      <c r="C9" s="113"/>
      <c r="I9" s="285"/>
      <c r="J9" s="285"/>
      <c r="K9" s="285"/>
      <c r="L9" s="285"/>
      <c r="M9" s="285"/>
      <c r="N9" s="285"/>
      <c r="O9" s="285"/>
    </row>
    <row r="10" spans="1:19" ht="18.75" hidden="1" customHeight="1" x14ac:dyDescent="0.25">
      <c r="A10" s="345" t="s">
        <v>17</v>
      </c>
      <c r="B10" s="345"/>
      <c r="C10" s="215" t="s">
        <v>69</v>
      </c>
      <c r="I10" s="285"/>
      <c r="J10" s="285"/>
      <c r="K10" s="285"/>
      <c r="L10" s="285"/>
      <c r="M10" s="285"/>
      <c r="N10" s="285"/>
      <c r="O10" s="285"/>
    </row>
    <row r="11" spans="1:19" ht="9" customHeight="1" x14ac:dyDescent="0.25">
      <c r="I11" s="285"/>
      <c r="J11" s="285"/>
      <c r="K11" s="285"/>
      <c r="L11" s="285"/>
      <c r="M11" s="285"/>
      <c r="N11" s="285"/>
      <c r="O11" s="285"/>
    </row>
    <row r="12" spans="1:19" ht="29.25" hidden="1" customHeight="1" x14ac:dyDescent="0.25">
      <c r="A12" s="345" t="s">
        <v>64</v>
      </c>
      <c r="B12" s="345"/>
      <c r="C12" s="354" t="s">
        <v>60</v>
      </c>
      <c r="D12" s="354"/>
      <c r="E12" s="354"/>
      <c r="F12" s="354"/>
      <c r="G12" s="354"/>
      <c r="H12" s="276"/>
      <c r="I12" s="285"/>
      <c r="J12" s="285"/>
      <c r="K12" s="285"/>
      <c r="L12" s="285"/>
      <c r="M12" s="285"/>
      <c r="N12" s="285"/>
      <c r="O12" s="285"/>
    </row>
    <row r="13" spans="1:19" ht="39.75" customHeight="1" x14ac:dyDescent="0.25">
      <c r="B13" s="286" t="s">
        <v>360</v>
      </c>
      <c r="C13" s="355" t="s">
        <v>368</v>
      </c>
      <c r="D13" s="355"/>
      <c r="E13" s="355"/>
      <c r="F13" s="355"/>
      <c r="G13" s="163"/>
      <c r="I13" s="285"/>
      <c r="J13" s="285"/>
      <c r="K13" s="285"/>
      <c r="L13" s="285"/>
      <c r="M13" s="285"/>
      <c r="N13" s="285"/>
      <c r="O13" s="285"/>
    </row>
    <row r="14" spans="1:19" ht="24" customHeight="1" x14ac:dyDescent="0.25">
      <c r="B14" s="287" t="s">
        <v>362</v>
      </c>
      <c r="F14" s="288"/>
      <c r="I14" s="285"/>
      <c r="J14" s="285"/>
      <c r="K14" s="285"/>
      <c r="L14" s="285"/>
      <c r="M14" s="285"/>
      <c r="N14" s="285"/>
      <c r="O14" s="285"/>
    </row>
    <row r="15" spans="1:19" ht="22.5" customHeight="1" x14ac:dyDescent="0.25">
      <c r="I15" s="285"/>
      <c r="J15" s="285"/>
      <c r="K15" s="285"/>
      <c r="L15" s="285"/>
      <c r="M15" s="285"/>
      <c r="N15" s="285"/>
      <c r="O15" s="285"/>
      <c r="S15" s="182"/>
    </row>
    <row r="16" spans="1:19" s="289" customFormat="1" ht="12.75" customHeight="1" x14ac:dyDescent="0.25">
      <c r="A16" s="218" t="s">
        <v>363</v>
      </c>
      <c r="B16" s="285"/>
      <c r="C16" s="285"/>
      <c r="I16" s="285"/>
      <c r="J16" s="285"/>
      <c r="K16" s="285"/>
      <c r="L16" s="285"/>
      <c r="M16" s="285"/>
      <c r="N16" s="285"/>
      <c r="O16" s="285"/>
    </row>
    <row r="17" spans="1:15" ht="5.25" customHeight="1" x14ac:dyDescent="0.25">
      <c r="A17" s="290"/>
      <c r="I17" s="285"/>
      <c r="J17" s="285"/>
      <c r="K17" s="285"/>
      <c r="L17" s="285"/>
      <c r="M17" s="285"/>
      <c r="N17" s="285"/>
      <c r="O17" s="285"/>
    </row>
    <row r="18" spans="1:15" s="195" customFormat="1" ht="31.5" customHeight="1" x14ac:dyDescent="0.25">
      <c r="A18" s="130" t="s">
        <v>37</v>
      </c>
      <c r="B18" s="343" t="s">
        <v>1</v>
      </c>
      <c r="C18" s="344"/>
      <c r="D18" s="130" t="s">
        <v>170</v>
      </c>
      <c r="E18" s="130" t="s">
        <v>171</v>
      </c>
      <c r="F18" s="130" t="s">
        <v>278</v>
      </c>
      <c r="I18" s="285"/>
      <c r="J18" s="285"/>
      <c r="K18" s="285"/>
      <c r="L18" s="285"/>
      <c r="M18" s="285"/>
      <c r="N18" s="285"/>
      <c r="O18" s="285"/>
    </row>
    <row r="19" spans="1:15" s="222" customFormat="1" ht="28.5" customHeight="1" x14ac:dyDescent="0.25">
      <c r="A19" s="122">
        <v>1</v>
      </c>
      <c r="B19" s="356" t="s">
        <v>372</v>
      </c>
      <c r="C19" s="357"/>
      <c r="D19" s="291"/>
      <c r="E19" s="124">
        <f>SUM(E20:E26)</f>
        <v>0</v>
      </c>
      <c r="F19" s="124">
        <f>SUM(F20:F26)</f>
        <v>0</v>
      </c>
      <c r="I19" s="285"/>
      <c r="J19" s="285"/>
      <c r="K19" s="285"/>
      <c r="L19" s="285"/>
      <c r="M19" s="285"/>
      <c r="N19" s="285"/>
      <c r="O19" s="285"/>
    </row>
    <row r="20" spans="1:15" s="224" customFormat="1" ht="27.75" customHeight="1" x14ac:dyDescent="0.2">
      <c r="A20" s="292" t="s">
        <v>3</v>
      </c>
      <c r="B20" s="341" t="s">
        <v>271</v>
      </c>
      <c r="C20" s="342"/>
      <c r="D20" s="291"/>
      <c r="E20" s="293"/>
      <c r="F20" s="284"/>
      <c r="I20" s="285"/>
      <c r="J20" s="285"/>
      <c r="K20" s="285"/>
      <c r="L20" s="285"/>
      <c r="M20" s="285"/>
      <c r="N20" s="285"/>
      <c r="O20" s="285"/>
    </row>
    <row r="21" spans="1:15" s="224" customFormat="1" ht="27.75" customHeight="1" x14ac:dyDescent="0.2">
      <c r="A21" s="292" t="s">
        <v>4</v>
      </c>
      <c r="B21" s="341" t="s">
        <v>65</v>
      </c>
      <c r="C21" s="342"/>
      <c r="D21" s="291"/>
      <c r="E21" s="293"/>
      <c r="F21" s="284"/>
      <c r="G21" s="225"/>
      <c r="H21" s="225"/>
      <c r="I21" s="285"/>
      <c r="J21" s="285"/>
      <c r="K21" s="285"/>
      <c r="L21" s="285"/>
      <c r="M21" s="285"/>
      <c r="N21" s="285"/>
      <c r="O21" s="285"/>
    </row>
    <row r="22" spans="1:15" s="224" customFormat="1" ht="27.75" customHeight="1" x14ac:dyDescent="0.2">
      <c r="A22" s="292" t="s">
        <v>5</v>
      </c>
      <c r="B22" s="341" t="s">
        <v>201</v>
      </c>
      <c r="C22" s="342"/>
      <c r="D22" s="291"/>
      <c r="E22" s="293"/>
      <c r="F22" s="284"/>
      <c r="I22" s="285"/>
      <c r="J22" s="285"/>
      <c r="K22" s="285"/>
      <c r="L22" s="285"/>
      <c r="M22" s="285"/>
      <c r="N22" s="285"/>
      <c r="O22" s="285"/>
    </row>
    <row r="23" spans="1:15" s="224" customFormat="1" ht="28.5" customHeight="1" x14ac:dyDescent="0.2">
      <c r="A23" s="292" t="s">
        <v>5</v>
      </c>
      <c r="B23" s="341" t="s">
        <v>364</v>
      </c>
      <c r="C23" s="342"/>
      <c r="D23" s="291"/>
      <c r="E23" s="293"/>
      <c r="F23" s="284"/>
      <c r="I23" s="285"/>
      <c r="J23" s="285"/>
      <c r="K23" s="285"/>
      <c r="L23" s="285"/>
      <c r="M23" s="285"/>
      <c r="N23" s="285"/>
      <c r="O23" s="285"/>
    </row>
    <row r="24" spans="1:15" s="224" customFormat="1" ht="27.75" customHeight="1" x14ac:dyDescent="0.2">
      <c r="A24" s="292" t="s">
        <v>6</v>
      </c>
      <c r="B24" s="341" t="s">
        <v>203</v>
      </c>
      <c r="C24" s="342"/>
      <c r="D24" s="291"/>
      <c r="E24" s="293"/>
      <c r="F24" s="284"/>
      <c r="I24" s="285"/>
      <c r="J24" s="285"/>
      <c r="K24" s="285"/>
      <c r="L24" s="285"/>
      <c r="M24" s="285"/>
      <c r="N24" s="285"/>
      <c r="O24" s="285"/>
    </row>
    <row r="25" spans="1:15" s="224" customFormat="1" ht="27.75" customHeight="1" x14ac:dyDescent="0.2">
      <c r="A25" s="292" t="s">
        <v>7</v>
      </c>
      <c r="B25" s="341" t="s">
        <v>8</v>
      </c>
      <c r="C25" s="342"/>
      <c r="D25" s="291"/>
      <c r="E25" s="293"/>
      <c r="F25" s="284"/>
      <c r="I25" s="285"/>
      <c r="J25" s="285"/>
      <c r="K25" s="285"/>
      <c r="L25" s="285"/>
      <c r="M25" s="285"/>
      <c r="N25" s="285"/>
      <c r="O25" s="285"/>
    </row>
    <row r="26" spans="1:15" s="224" customFormat="1" ht="27.75" customHeight="1" x14ac:dyDescent="0.2">
      <c r="A26" s="292" t="s">
        <v>191</v>
      </c>
      <c r="B26" s="341" t="s">
        <v>269</v>
      </c>
      <c r="C26" s="342"/>
      <c r="D26" s="291"/>
      <c r="E26" s="293"/>
      <c r="F26" s="284"/>
      <c r="I26" s="285"/>
      <c r="J26" s="285"/>
      <c r="K26" s="285"/>
      <c r="L26" s="285"/>
      <c r="M26" s="285"/>
      <c r="N26" s="285"/>
      <c r="O26" s="285"/>
    </row>
    <row r="27" spans="1:15" s="222" customFormat="1" ht="31.5" hidden="1" customHeight="1" x14ac:dyDescent="0.25">
      <c r="A27" s="122">
        <v>2</v>
      </c>
      <c r="B27" s="356" t="s">
        <v>365</v>
      </c>
      <c r="C27" s="357"/>
      <c r="D27" s="124">
        <f>SUM(D28:D32)</f>
        <v>0</v>
      </c>
      <c r="E27" s="124">
        <f>SUM(E28:E32)</f>
        <v>0</v>
      </c>
      <c r="F27" s="304">
        <f t="shared" ref="F27:F33" si="0">SUM(D27:E27)</f>
        <v>0</v>
      </c>
      <c r="I27" s="285"/>
      <c r="J27" s="285"/>
      <c r="K27" s="285"/>
      <c r="L27" s="285"/>
      <c r="M27" s="285"/>
      <c r="N27" s="285"/>
      <c r="O27" s="285"/>
    </row>
    <row r="28" spans="1:15" s="224" customFormat="1" ht="22.5" hidden="1" customHeight="1" x14ac:dyDescent="0.2">
      <c r="A28" s="292" t="s">
        <v>9</v>
      </c>
      <c r="B28" s="341" t="s">
        <v>366</v>
      </c>
      <c r="C28" s="342"/>
      <c r="D28" s="293"/>
      <c r="E28" s="293"/>
      <c r="F28" s="304">
        <f t="shared" si="0"/>
        <v>0</v>
      </c>
      <c r="I28" s="285"/>
      <c r="J28" s="285"/>
      <c r="K28" s="285"/>
      <c r="L28" s="285"/>
      <c r="M28" s="285"/>
      <c r="N28" s="285"/>
      <c r="O28" s="285"/>
    </row>
    <row r="29" spans="1:15" s="224" customFormat="1" ht="22.5" hidden="1" customHeight="1" x14ac:dyDescent="0.2">
      <c r="A29" s="292" t="s">
        <v>10</v>
      </c>
      <c r="B29" s="341" t="s">
        <v>126</v>
      </c>
      <c r="C29" s="342"/>
      <c r="D29" s="293"/>
      <c r="E29" s="293"/>
      <c r="F29" s="304">
        <f t="shared" si="0"/>
        <v>0</v>
      </c>
      <c r="I29" s="285"/>
      <c r="J29" s="285"/>
      <c r="K29" s="285"/>
      <c r="L29" s="285"/>
      <c r="M29" s="285"/>
      <c r="N29" s="285"/>
      <c r="O29" s="285"/>
    </row>
    <row r="30" spans="1:15" s="224" customFormat="1" ht="22.5" hidden="1" customHeight="1" x14ac:dyDescent="0.2">
      <c r="A30" s="292" t="s">
        <v>11</v>
      </c>
      <c r="B30" s="341" t="s">
        <v>14</v>
      </c>
      <c r="C30" s="342"/>
      <c r="D30" s="293"/>
      <c r="E30" s="293"/>
      <c r="F30" s="304">
        <f t="shared" si="0"/>
        <v>0</v>
      </c>
      <c r="I30" s="285"/>
      <c r="J30" s="285"/>
      <c r="K30" s="285"/>
      <c r="L30" s="285"/>
      <c r="M30" s="285"/>
      <c r="N30" s="285"/>
      <c r="O30" s="285"/>
    </row>
    <row r="31" spans="1:15" s="224" customFormat="1" ht="22.5" hidden="1" customHeight="1" x14ac:dyDescent="0.2">
      <c r="A31" s="292" t="s">
        <v>13</v>
      </c>
      <c r="B31" s="341" t="s">
        <v>14</v>
      </c>
      <c r="C31" s="342"/>
      <c r="D31" s="293"/>
      <c r="E31" s="293"/>
      <c r="F31" s="304">
        <f t="shared" si="0"/>
        <v>0</v>
      </c>
      <c r="I31" s="285"/>
      <c r="J31" s="285"/>
      <c r="K31" s="285"/>
      <c r="L31" s="285"/>
      <c r="M31" s="285"/>
      <c r="N31" s="285"/>
      <c r="O31" s="285"/>
    </row>
    <row r="32" spans="1:15" s="224" customFormat="1" ht="22.5" hidden="1" customHeight="1" x14ac:dyDescent="0.2">
      <c r="A32" s="292" t="s">
        <v>15</v>
      </c>
      <c r="B32" s="341" t="s">
        <v>14</v>
      </c>
      <c r="C32" s="342"/>
      <c r="D32" s="293"/>
      <c r="E32" s="293"/>
      <c r="F32" s="304">
        <f t="shared" si="0"/>
        <v>0</v>
      </c>
      <c r="I32" s="285"/>
      <c r="J32" s="285"/>
      <c r="K32" s="285"/>
      <c r="L32" s="285"/>
      <c r="M32" s="285"/>
      <c r="N32" s="285"/>
      <c r="O32" s="285"/>
    </row>
    <row r="33" spans="1:15" s="222" customFormat="1" ht="23.25" hidden="1" customHeight="1" x14ac:dyDescent="0.25">
      <c r="A33" s="122">
        <v>3</v>
      </c>
      <c r="B33" s="360" t="s">
        <v>16</v>
      </c>
      <c r="C33" s="360"/>
      <c r="D33" s="124">
        <f>D27</f>
        <v>0</v>
      </c>
      <c r="E33" s="124">
        <f>E19+E27</f>
        <v>0</v>
      </c>
      <c r="F33" s="304">
        <f t="shared" si="0"/>
        <v>0</v>
      </c>
      <c r="I33" s="285"/>
      <c r="J33" s="285"/>
      <c r="K33" s="285"/>
      <c r="L33" s="285"/>
      <c r="M33" s="285"/>
      <c r="N33" s="285"/>
      <c r="O33" s="285"/>
    </row>
    <row r="34" spans="1:15" s="222" customFormat="1" ht="27" customHeight="1" x14ac:dyDescent="0.25">
      <c r="A34" s="122">
        <v>2</v>
      </c>
      <c r="B34" s="356" t="s">
        <v>367</v>
      </c>
      <c r="C34" s="357"/>
      <c r="D34" s="158"/>
      <c r="E34" s="158"/>
      <c r="F34" s="199">
        <v>0</v>
      </c>
      <c r="G34" s="294" t="str">
        <f>IF(C13&lt;&gt;"metoda opisana w art. 38 ust. 3 akapit 1 i 2 rozporządzenia Komisji nr 651/2014 (ze scenariuszem alternatywnym)","← Należy wpisać 0","")</f>
        <v/>
      </c>
      <c r="I34" s="285"/>
      <c r="J34" s="285"/>
      <c r="K34" s="285"/>
      <c r="L34" s="285"/>
      <c r="M34" s="285"/>
      <c r="N34" s="285"/>
      <c r="O34" s="285"/>
    </row>
    <row r="35" spans="1:15" s="222" customFormat="1" ht="30.75" customHeight="1" x14ac:dyDescent="0.25">
      <c r="A35" s="122">
        <v>3</v>
      </c>
      <c r="B35" s="356" t="s">
        <v>373</v>
      </c>
      <c r="C35" s="357"/>
      <c r="D35" s="158"/>
      <c r="E35" s="158"/>
      <c r="F35" s="124">
        <f>IF(F19-F34&gt;=0,F19-F34,0)</f>
        <v>0</v>
      </c>
      <c r="I35" s="285"/>
      <c r="J35" s="285"/>
      <c r="K35" s="285"/>
      <c r="L35" s="285"/>
      <c r="M35" s="285"/>
      <c r="N35" s="285"/>
      <c r="O35" s="285"/>
    </row>
    <row r="36" spans="1:15" s="222" customFormat="1" ht="30.75" customHeight="1" x14ac:dyDescent="0.25">
      <c r="A36" s="122">
        <v>4</v>
      </c>
      <c r="B36" s="356" t="s">
        <v>371</v>
      </c>
      <c r="C36" s="357"/>
      <c r="D36" s="158"/>
      <c r="E36" s="158"/>
      <c r="F36" s="201">
        <f>VLOOKUP(C13,J68:K70,2)</f>
        <v>0.4</v>
      </c>
      <c r="I36" s="285"/>
      <c r="J36" s="285"/>
      <c r="K36" s="285"/>
      <c r="L36" s="285"/>
      <c r="M36" s="285"/>
      <c r="N36" s="285"/>
      <c r="O36" s="285"/>
    </row>
    <row r="37" spans="1:15" s="222" customFormat="1" ht="30.75" customHeight="1" x14ac:dyDescent="0.25">
      <c r="A37" s="122">
        <v>5</v>
      </c>
      <c r="B37" s="356" t="s">
        <v>374</v>
      </c>
      <c r="C37" s="357"/>
      <c r="D37" s="158"/>
      <c r="E37" s="158"/>
      <c r="F37" s="124">
        <f>F36*F35</f>
        <v>0</v>
      </c>
      <c r="I37" s="285"/>
      <c r="J37" s="285"/>
      <c r="K37" s="285"/>
      <c r="L37" s="285"/>
      <c r="M37" s="285"/>
      <c r="N37" s="285"/>
      <c r="O37" s="285"/>
    </row>
    <row r="38" spans="1:15" s="222" customFormat="1" ht="23.25" customHeight="1" x14ac:dyDescent="0.25">
      <c r="A38" s="122">
        <v>6</v>
      </c>
      <c r="B38" s="360" t="s">
        <v>320</v>
      </c>
      <c r="C38" s="360"/>
      <c r="D38" s="158"/>
      <c r="E38" s="158"/>
      <c r="F38" s="199"/>
      <c r="I38" s="285"/>
      <c r="J38" s="285"/>
      <c r="K38" s="285"/>
      <c r="L38" s="285"/>
      <c r="M38" s="285"/>
      <c r="N38" s="285"/>
      <c r="O38" s="285"/>
    </row>
    <row r="39" spans="1:15" s="222" customFormat="1" ht="30.75" customHeight="1" x14ac:dyDescent="0.25">
      <c r="A39" s="122">
        <v>7</v>
      </c>
      <c r="B39" s="360" t="s">
        <v>375</v>
      </c>
      <c r="C39" s="360"/>
      <c r="D39" s="158"/>
      <c r="E39" s="158"/>
      <c r="F39" s="124">
        <f>F37-F38</f>
        <v>0</v>
      </c>
      <c r="I39" s="285"/>
      <c r="J39" s="285"/>
      <c r="K39" s="285"/>
      <c r="L39" s="285"/>
      <c r="M39" s="285"/>
      <c r="N39" s="285"/>
      <c r="O39" s="285"/>
    </row>
    <row r="40" spans="1:15" s="222" customFormat="1" ht="24" customHeight="1" x14ac:dyDescent="0.25">
      <c r="A40" s="122">
        <v>8</v>
      </c>
      <c r="B40" s="360" t="s">
        <v>332</v>
      </c>
      <c r="C40" s="360"/>
      <c r="D40" s="158"/>
      <c r="E40" s="158"/>
      <c r="F40" s="199"/>
      <c r="I40" s="285"/>
      <c r="J40" s="285"/>
      <c r="K40" s="285"/>
      <c r="L40" s="285"/>
      <c r="M40" s="285"/>
      <c r="N40" s="285"/>
      <c r="O40" s="285"/>
    </row>
    <row r="41" spans="1:15" s="222" customFormat="1" ht="27.75" customHeight="1" x14ac:dyDescent="0.25">
      <c r="A41" s="122">
        <v>9</v>
      </c>
      <c r="B41" s="360" t="s">
        <v>334</v>
      </c>
      <c r="C41" s="360"/>
      <c r="D41" s="158"/>
      <c r="E41" s="158"/>
      <c r="F41" s="124">
        <f>IFERROR(F40/'wartość pomocy_EDB'!AB16*'wartość pomocy_EDB'!AC16,0)</f>
        <v>0</v>
      </c>
      <c r="G41" s="365" t="str">
        <f>IF(F41&gt;F39,"przekroczenie maksymalnej wartości pomocy na efektywność energetyczną inną niż efektywność energetyczna budynków!","")</f>
        <v/>
      </c>
      <c r="H41" s="366"/>
      <c r="I41" s="366"/>
      <c r="J41" s="366"/>
      <c r="K41" s="285"/>
      <c r="L41" s="285"/>
      <c r="M41" s="285"/>
      <c r="N41" s="285"/>
      <c r="O41" s="285"/>
    </row>
    <row r="42" spans="1:15" ht="6" customHeight="1" x14ac:dyDescent="0.25">
      <c r="A42" s="295"/>
      <c r="I42" s="285"/>
      <c r="J42" s="285"/>
      <c r="K42" s="285"/>
      <c r="L42" s="285"/>
      <c r="M42" s="285"/>
      <c r="N42" s="285"/>
      <c r="O42" s="285"/>
    </row>
    <row r="43" spans="1:15" s="289" customFormat="1" ht="117.75" customHeight="1" x14ac:dyDescent="0.25">
      <c r="A43" s="364" t="s">
        <v>377</v>
      </c>
      <c r="B43" s="364"/>
      <c r="C43" s="364"/>
      <c r="D43" s="364"/>
      <c r="E43" s="364"/>
      <c r="F43" s="364"/>
      <c r="I43" s="285"/>
      <c r="J43" s="285"/>
      <c r="K43" s="285"/>
      <c r="L43" s="285"/>
      <c r="M43" s="285"/>
      <c r="N43" s="285"/>
      <c r="O43" s="285"/>
    </row>
    <row r="44" spans="1:15" s="289" customFormat="1" ht="57.75" customHeight="1" x14ac:dyDescent="0.25">
      <c r="A44" s="364" t="s">
        <v>376</v>
      </c>
      <c r="B44" s="364"/>
      <c r="C44" s="364"/>
      <c r="D44" s="364"/>
      <c r="E44" s="364"/>
      <c r="F44" s="364"/>
    </row>
    <row r="45" spans="1:15" s="289" customFormat="1" ht="32.25" customHeight="1" x14ac:dyDescent="0.25">
      <c r="A45" s="358" t="s">
        <v>272</v>
      </c>
      <c r="B45" s="358"/>
      <c r="C45" s="358"/>
      <c r="D45" s="358"/>
      <c r="E45" s="358"/>
      <c r="F45" s="358"/>
      <c r="G45" s="138"/>
      <c r="H45" s="138"/>
    </row>
    <row r="46" spans="1:15" s="289" customFormat="1" ht="132" customHeight="1" x14ac:dyDescent="0.25">
      <c r="A46" s="350"/>
      <c r="B46" s="351"/>
      <c r="C46" s="351"/>
      <c r="D46" s="351"/>
      <c r="E46" s="351"/>
      <c r="F46" s="352"/>
    </row>
    <row r="47" spans="1:15" ht="15" hidden="1" customHeight="1" x14ac:dyDescent="0.25">
      <c r="A47" s="359"/>
      <c r="B47" s="359"/>
      <c r="C47" s="359"/>
      <c r="D47" s="359"/>
      <c r="E47" s="359"/>
      <c r="F47" s="359"/>
      <c r="K47" s="296" t="s">
        <v>33</v>
      </c>
      <c r="L47" s="296" t="s">
        <v>69</v>
      </c>
      <c r="M47" s="296" t="s">
        <v>35</v>
      </c>
      <c r="N47" s="296" t="s">
        <v>74</v>
      </c>
      <c r="O47" s="143"/>
    </row>
    <row r="48" spans="1:15" s="162" customFormat="1" ht="24" hidden="1" customHeight="1" x14ac:dyDescent="0.25">
      <c r="A48" s="232"/>
      <c r="B48" s="163"/>
      <c r="C48" s="163"/>
      <c r="D48" s="163"/>
      <c r="E48" s="233" t="s">
        <v>33</v>
      </c>
      <c r="F48" s="297">
        <v>0</v>
      </c>
      <c r="I48" s="298" t="s">
        <v>46</v>
      </c>
      <c r="J48" s="236" t="s">
        <v>39</v>
      </c>
      <c r="K48" s="282">
        <v>0.4</v>
      </c>
      <c r="L48" s="282">
        <v>0.5</v>
      </c>
      <c r="M48" s="282">
        <v>0.6</v>
      </c>
      <c r="N48" s="282">
        <v>0.6</v>
      </c>
    </row>
    <row r="49" spans="1:14" s="162" customFormat="1" ht="24" hidden="1" customHeight="1" x14ac:dyDescent="0.25">
      <c r="A49" s="232"/>
      <c r="B49" s="163"/>
      <c r="C49" s="163"/>
      <c r="D49" s="163"/>
      <c r="E49" s="233" t="s">
        <v>34</v>
      </c>
      <c r="F49" s="297">
        <v>0.1</v>
      </c>
      <c r="H49" s="205"/>
      <c r="I49" s="298" t="s">
        <v>47</v>
      </c>
      <c r="J49" s="236" t="s">
        <v>40</v>
      </c>
      <c r="K49" s="282">
        <v>0.4</v>
      </c>
      <c r="L49" s="282">
        <v>0.5</v>
      </c>
      <c r="M49" s="282">
        <v>0.6</v>
      </c>
      <c r="N49" s="282">
        <v>0.6</v>
      </c>
    </row>
    <row r="50" spans="1:14" s="162" customFormat="1" ht="36" hidden="1" customHeight="1" x14ac:dyDescent="0.25">
      <c r="A50" s="232"/>
      <c r="B50" s="163"/>
      <c r="C50" s="163"/>
      <c r="D50" s="163"/>
      <c r="E50" s="233" t="s">
        <v>35</v>
      </c>
      <c r="F50" s="297">
        <v>0.2</v>
      </c>
      <c r="H50" s="298"/>
      <c r="I50" s="298" t="s">
        <v>48</v>
      </c>
      <c r="J50" s="237" t="s">
        <v>57</v>
      </c>
      <c r="K50" s="206">
        <v>0.1</v>
      </c>
      <c r="L50" s="206">
        <v>0.15</v>
      </c>
      <c r="M50" s="206">
        <v>0.2</v>
      </c>
      <c r="N50" s="206">
        <v>0.2</v>
      </c>
    </row>
    <row r="51" spans="1:14" s="162" customFormat="1" ht="36" hidden="1" customHeight="1" x14ac:dyDescent="0.25">
      <c r="A51" s="232"/>
      <c r="B51" s="163"/>
      <c r="C51" s="163"/>
      <c r="D51" s="163"/>
      <c r="E51" s="163"/>
      <c r="F51" s="163"/>
      <c r="H51" s="298"/>
      <c r="I51" s="298" t="s">
        <v>48</v>
      </c>
      <c r="J51" s="237" t="s">
        <v>70</v>
      </c>
      <c r="K51" s="206">
        <v>0.05</v>
      </c>
      <c r="L51" s="206">
        <v>0.1</v>
      </c>
      <c r="M51" s="206">
        <v>0.15</v>
      </c>
      <c r="N51" s="206">
        <v>0.15</v>
      </c>
    </row>
    <row r="52" spans="1:14" s="162" customFormat="1" ht="15" hidden="1" customHeight="1" x14ac:dyDescent="0.3">
      <c r="A52" s="232"/>
      <c r="B52" s="142" t="s">
        <v>75</v>
      </c>
      <c r="C52" s="120"/>
      <c r="E52" s="238" t="s">
        <v>78</v>
      </c>
      <c r="F52" s="120"/>
      <c r="H52" s="298"/>
      <c r="I52" s="298" t="s">
        <v>49</v>
      </c>
      <c r="J52" s="236" t="s">
        <v>60</v>
      </c>
      <c r="K52" s="282">
        <v>0.3</v>
      </c>
      <c r="L52" s="282">
        <v>0.4</v>
      </c>
      <c r="M52" s="282">
        <v>0.5</v>
      </c>
      <c r="N52" s="282">
        <v>0.5</v>
      </c>
    </row>
    <row r="53" spans="1:14" s="162" customFormat="1" ht="24" hidden="1" customHeight="1" x14ac:dyDescent="0.3">
      <c r="A53" s="232"/>
      <c r="B53" s="144" t="s">
        <v>18</v>
      </c>
      <c r="C53" s="283">
        <v>0.05</v>
      </c>
      <c r="E53" s="120" t="s">
        <v>79</v>
      </c>
      <c r="F53" s="283">
        <v>0</v>
      </c>
      <c r="H53" s="298"/>
      <c r="I53" s="298" t="s">
        <v>53</v>
      </c>
      <c r="J53" s="236" t="s">
        <v>68</v>
      </c>
      <c r="K53" s="282">
        <v>0.45</v>
      </c>
      <c r="L53" s="282">
        <v>0.55000000000000004</v>
      </c>
      <c r="M53" s="282">
        <v>0.65</v>
      </c>
      <c r="N53" s="282">
        <v>0.65</v>
      </c>
    </row>
    <row r="54" spans="1:14" s="162" customFormat="1" ht="24" hidden="1" customHeight="1" x14ac:dyDescent="0.3">
      <c r="A54" s="232"/>
      <c r="B54" s="144" t="s">
        <v>19</v>
      </c>
      <c r="C54" s="283">
        <v>0.15</v>
      </c>
      <c r="E54" s="120" t="s">
        <v>80</v>
      </c>
      <c r="F54" s="283">
        <v>0.05</v>
      </c>
      <c r="H54" s="298"/>
      <c r="I54" s="298" t="s">
        <v>54</v>
      </c>
      <c r="J54" s="236" t="s">
        <v>63</v>
      </c>
      <c r="K54" s="282">
        <v>0.35</v>
      </c>
      <c r="L54" s="282">
        <v>0.45</v>
      </c>
      <c r="M54" s="282">
        <v>0.55000000000000004</v>
      </c>
      <c r="N54" s="282">
        <v>0.55000000000000004</v>
      </c>
    </row>
    <row r="55" spans="1:14" s="162" customFormat="1" ht="15" hidden="1" customHeight="1" x14ac:dyDescent="0.3">
      <c r="A55" s="232"/>
      <c r="B55" s="144" t="s">
        <v>20</v>
      </c>
      <c r="C55" s="283">
        <v>0.15</v>
      </c>
      <c r="E55" s="120" t="s">
        <v>81</v>
      </c>
      <c r="F55" s="283">
        <v>0.05</v>
      </c>
      <c r="I55" s="298" t="s">
        <v>51</v>
      </c>
      <c r="J55" s="236" t="s">
        <v>125</v>
      </c>
      <c r="K55" s="282">
        <v>0.45</v>
      </c>
      <c r="L55" s="282">
        <v>0.55000000000000004</v>
      </c>
      <c r="M55" s="282">
        <v>0.65</v>
      </c>
      <c r="N55" s="282">
        <v>0.65</v>
      </c>
    </row>
    <row r="56" spans="1:14" s="162" customFormat="1" ht="15" hidden="1" customHeight="1" x14ac:dyDescent="0.3">
      <c r="A56" s="232"/>
      <c r="B56" s="144" t="s">
        <v>21</v>
      </c>
      <c r="C56" s="283">
        <v>0.15</v>
      </c>
      <c r="E56" s="120" t="s">
        <v>82</v>
      </c>
      <c r="F56" s="283">
        <v>0.05</v>
      </c>
    </row>
    <row r="57" spans="1:14" s="162" customFormat="1" ht="15" hidden="1" customHeight="1" x14ac:dyDescent="0.3">
      <c r="A57" s="232"/>
      <c r="B57" s="144" t="s">
        <v>22</v>
      </c>
      <c r="C57" s="283">
        <v>0.15</v>
      </c>
      <c r="E57" s="120" t="s">
        <v>83</v>
      </c>
      <c r="F57" s="283">
        <v>0.05</v>
      </c>
      <c r="L57" s="163"/>
    </row>
    <row r="58" spans="1:14" s="162" customFormat="1" ht="15" hidden="1" customHeight="1" x14ac:dyDescent="0.3">
      <c r="A58" s="232"/>
      <c r="B58" s="144" t="s">
        <v>23</v>
      </c>
      <c r="C58" s="283">
        <v>0.15</v>
      </c>
      <c r="E58" s="120" t="s">
        <v>84</v>
      </c>
      <c r="F58" s="283">
        <v>0.05</v>
      </c>
    </row>
    <row r="59" spans="1:14" s="162" customFormat="1" ht="15" hidden="1" customHeight="1" x14ac:dyDescent="0.3">
      <c r="A59" s="232"/>
      <c r="B59" s="144" t="s">
        <v>76</v>
      </c>
      <c r="C59" s="283">
        <v>0.15</v>
      </c>
      <c r="E59" s="120" t="s">
        <v>85</v>
      </c>
      <c r="F59" s="283">
        <v>0.05</v>
      </c>
    </row>
    <row r="60" spans="1:14" s="162" customFormat="1" ht="15" hidden="1" customHeight="1" x14ac:dyDescent="0.3">
      <c r="A60" s="232"/>
      <c r="B60" s="144" t="s">
        <v>77</v>
      </c>
      <c r="C60" s="283">
        <f>VLOOKUP(C8,E53:F80,2,FALSE)</f>
        <v>0</v>
      </c>
      <c r="E60" s="120" t="s">
        <v>86</v>
      </c>
      <c r="F60" s="283">
        <v>0.05</v>
      </c>
      <c r="H60" s="298"/>
      <c r="I60" s="298" t="s">
        <v>50</v>
      </c>
      <c r="J60" s="233" t="s">
        <v>61</v>
      </c>
      <c r="K60" s="297">
        <v>0.45</v>
      </c>
      <c r="L60" s="285" t="s">
        <v>45</v>
      </c>
    </row>
    <row r="61" spans="1:14" s="162" customFormat="1" ht="30" hidden="1" customHeight="1" x14ac:dyDescent="0.3">
      <c r="A61" s="232"/>
      <c r="B61" s="144" t="s">
        <v>24</v>
      </c>
      <c r="C61" s="283">
        <v>0.15</v>
      </c>
      <c r="E61" s="120" t="s">
        <v>87</v>
      </c>
      <c r="F61" s="283">
        <v>0.05</v>
      </c>
      <c r="H61" s="298"/>
      <c r="I61" s="298" t="s">
        <v>51</v>
      </c>
      <c r="J61" s="233" t="s">
        <v>62</v>
      </c>
      <c r="K61" s="297">
        <v>0.3</v>
      </c>
      <c r="L61" s="285" t="s">
        <v>45</v>
      </c>
    </row>
    <row r="62" spans="1:14" s="162" customFormat="1" ht="45" hidden="1" customHeight="1" x14ac:dyDescent="0.3">
      <c r="A62" s="232"/>
      <c r="B62" s="144" t="s">
        <v>25</v>
      </c>
      <c r="C62" s="283">
        <v>0.15</v>
      </c>
      <c r="E62" s="120" t="s">
        <v>88</v>
      </c>
      <c r="F62" s="283">
        <v>0.05</v>
      </c>
      <c r="H62" s="298"/>
      <c r="I62" s="298" t="s">
        <v>52</v>
      </c>
      <c r="J62" s="233" t="s">
        <v>41</v>
      </c>
      <c r="K62" s="297" t="s">
        <v>58</v>
      </c>
    </row>
    <row r="63" spans="1:14" s="162" customFormat="1" ht="30" hidden="1" customHeight="1" x14ac:dyDescent="0.3">
      <c r="A63" s="232"/>
      <c r="B63" s="144" t="s">
        <v>26</v>
      </c>
      <c r="C63" s="283">
        <v>0.15</v>
      </c>
      <c r="E63" s="120" t="s">
        <v>89</v>
      </c>
      <c r="F63" s="283">
        <v>0.05</v>
      </c>
      <c r="H63" s="298"/>
      <c r="I63" s="298" t="s">
        <v>53</v>
      </c>
      <c r="J63" s="233" t="s">
        <v>42</v>
      </c>
      <c r="K63" s="297" t="s">
        <v>58</v>
      </c>
    </row>
    <row r="64" spans="1:14" ht="15" hidden="1" customHeight="1" x14ac:dyDescent="0.3">
      <c r="B64" s="144" t="s">
        <v>27</v>
      </c>
      <c r="C64" s="283">
        <v>0.15</v>
      </c>
      <c r="E64" s="120" t="s">
        <v>90</v>
      </c>
      <c r="F64" s="283">
        <v>0.05</v>
      </c>
      <c r="H64" s="298"/>
      <c r="I64" s="298" t="s">
        <v>55</v>
      </c>
      <c r="J64" s="233" t="s">
        <v>43</v>
      </c>
      <c r="K64" s="297" t="s">
        <v>58</v>
      </c>
      <c r="L64" s="163"/>
    </row>
    <row r="65" spans="2:12" ht="15" hidden="1" customHeight="1" x14ac:dyDescent="0.3">
      <c r="B65" s="144" t="s">
        <v>28</v>
      </c>
      <c r="C65" s="283">
        <v>0.15</v>
      </c>
      <c r="E65" s="120" t="s">
        <v>91</v>
      </c>
      <c r="F65" s="283">
        <v>0.05</v>
      </c>
      <c r="H65" s="298"/>
      <c r="I65" s="298" t="s">
        <v>56</v>
      </c>
      <c r="J65" s="233" t="s">
        <v>44</v>
      </c>
      <c r="K65" s="297" t="s">
        <v>58</v>
      </c>
      <c r="L65" s="299" t="s">
        <v>59</v>
      </c>
    </row>
    <row r="66" spans="2:12" ht="14.4" hidden="1" x14ac:dyDescent="0.3">
      <c r="B66" s="144" t="s">
        <v>29</v>
      </c>
      <c r="C66" s="283">
        <v>0.15</v>
      </c>
      <c r="E66" s="120" t="s">
        <v>92</v>
      </c>
      <c r="F66" s="283">
        <v>0.05</v>
      </c>
    </row>
    <row r="67" spans="2:12" ht="14.4" hidden="1" x14ac:dyDescent="0.3">
      <c r="B67" s="144" t="s">
        <v>30</v>
      </c>
      <c r="C67" s="283">
        <v>0.15</v>
      </c>
      <c r="E67" s="120" t="s">
        <v>93</v>
      </c>
      <c r="F67" s="283">
        <v>0.05</v>
      </c>
    </row>
    <row r="68" spans="2:12" ht="115.2" hidden="1" x14ac:dyDescent="0.3">
      <c r="B68" s="144" t="s">
        <v>31</v>
      </c>
      <c r="C68" s="283">
        <v>0.05</v>
      </c>
      <c r="E68" s="120" t="s">
        <v>94</v>
      </c>
      <c r="F68" s="283">
        <v>0.05</v>
      </c>
      <c r="J68" s="233" t="s">
        <v>368</v>
      </c>
      <c r="K68" s="208">
        <f>INDEX(K48:N55,MATCH(C12,J48:J55,0),MATCH(C10,K47:N47,0))+VLOOKUP(C7,B53:C69,2,FALSE)</f>
        <v>0.4</v>
      </c>
      <c r="L68" s="241" t="s">
        <v>130</v>
      </c>
    </row>
    <row r="69" spans="2:12" ht="115.2" hidden="1" x14ac:dyDescent="0.3">
      <c r="B69" s="144" t="s">
        <v>32</v>
      </c>
      <c r="C69" s="283">
        <v>0.15</v>
      </c>
      <c r="E69" s="120" t="s">
        <v>95</v>
      </c>
      <c r="F69" s="283">
        <v>0.05</v>
      </c>
      <c r="J69" s="233" t="s">
        <v>369</v>
      </c>
      <c r="K69" s="208">
        <f>K68</f>
        <v>0.4</v>
      </c>
    </row>
    <row r="70" spans="2:12" ht="115.2" hidden="1" x14ac:dyDescent="0.3">
      <c r="E70" s="120" t="s">
        <v>96</v>
      </c>
      <c r="F70" s="283">
        <v>0.05</v>
      </c>
      <c r="J70" s="233" t="s">
        <v>361</v>
      </c>
      <c r="K70" s="208">
        <f>+K68/2</f>
        <v>0.2</v>
      </c>
      <c r="L70" s="241" t="s">
        <v>131</v>
      </c>
    </row>
    <row r="71" spans="2:12" ht="14.4" hidden="1" x14ac:dyDescent="0.3">
      <c r="E71" s="120" t="s">
        <v>97</v>
      </c>
      <c r="F71" s="283">
        <v>0.05</v>
      </c>
    </row>
    <row r="72" spans="2:12" ht="14.4" hidden="1" x14ac:dyDescent="0.3">
      <c r="E72" s="120" t="s">
        <v>98</v>
      </c>
      <c r="F72" s="283">
        <v>0.05</v>
      </c>
    </row>
    <row r="73" spans="2:12" ht="14.4" hidden="1" x14ac:dyDescent="0.3">
      <c r="E73" s="120" t="s">
        <v>99</v>
      </c>
      <c r="F73" s="283">
        <v>0.05</v>
      </c>
    </row>
    <row r="74" spans="2:12" ht="14.4" hidden="1" x14ac:dyDescent="0.3">
      <c r="E74" s="120" t="s">
        <v>100</v>
      </c>
      <c r="F74" s="283">
        <v>0.05</v>
      </c>
    </row>
    <row r="75" spans="2:12" ht="14.4" hidden="1" x14ac:dyDescent="0.3">
      <c r="E75" s="120" t="s">
        <v>101</v>
      </c>
      <c r="F75" s="283">
        <v>0.05</v>
      </c>
    </row>
    <row r="76" spans="2:12" ht="14.4" hidden="1" x14ac:dyDescent="0.3">
      <c r="E76" s="120" t="s">
        <v>102</v>
      </c>
      <c r="F76" s="283">
        <v>0.05</v>
      </c>
    </row>
    <row r="77" spans="2:12" ht="14.4" hidden="1" x14ac:dyDescent="0.3">
      <c r="E77" s="120" t="s">
        <v>103</v>
      </c>
      <c r="F77" s="283">
        <v>0.05</v>
      </c>
    </row>
    <row r="78" spans="2:12" ht="14.4" hidden="1" x14ac:dyDescent="0.3">
      <c r="E78" s="120" t="s">
        <v>104</v>
      </c>
      <c r="F78" s="283">
        <v>0.05</v>
      </c>
    </row>
    <row r="79" spans="2:12" ht="14.4" hidden="1" x14ac:dyDescent="0.3">
      <c r="E79" s="120" t="s">
        <v>105</v>
      </c>
      <c r="F79" s="283">
        <v>0.05</v>
      </c>
    </row>
    <row r="80" spans="2:12" ht="14.4" hidden="1" x14ac:dyDescent="0.3">
      <c r="E80" s="120" t="s">
        <v>106</v>
      </c>
      <c r="F80" s="283">
        <v>0</v>
      </c>
    </row>
  </sheetData>
  <sheetProtection password="DA6F" sheet="1" objects="1" scenarios="1"/>
  <mergeCells count="42">
    <mergeCell ref="G41:J41"/>
    <mergeCell ref="A1:F1"/>
    <mergeCell ref="A43:F43"/>
    <mergeCell ref="A44:F44"/>
    <mergeCell ref="B31:C31"/>
    <mergeCell ref="B32:C32"/>
    <mergeCell ref="B33:C33"/>
    <mergeCell ref="B34:C34"/>
    <mergeCell ref="B36:C36"/>
    <mergeCell ref="B35:C35"/>
    <mergeCell ref="B25:C25"/>
    <mergeCell ref="B26:C26"/>
    <mergeCell ref="B27:C27"/>
    <mergeCell ref="B28:C28"/>
    <mergeCell ref="B29:C29"/>
    <mergeCell ref="B30:C30"/>
    <mergeCell ref="B22:C22"/>
    <mergeCell ref="B23:C23"/>
    <mergeCell ref="A45:F45"/>
    <mergeCell ref="A46:F46"/>
    <mergeCell ref="A47:F47"/>
    <mergeCell ref="B37:C37"/>
    <mergeCell ref="B38:C38"/>
    <mergeCell ref="B39:C39"/>
    <mergeCell ref="B40:C40"/>
    <mergeCell ref="B41:C41"/>
    <mergeCell ref="B24:C24"/>
    <mergeCell ref="B18:C18"/>
    <mergeCell ref="A3:B3"/>
    <mergeCell ref="C3:G3"/>
    <mergeCell ref="A5:B5"/>
    <mergeCell ref="C5:G5"/>
    <mergeCell ref="A7:B7"/>
    <mergeCell ref="C7:D7"/>
    <mergeCell ref="C8:D8"/>
    <mergeCell ref="A10:B10"/>
    <mergeCell ref="A12:B12"/>
    <mergeCell ref="C12:G12"/>
    <mergeCell ref="C13:F13"/>
    <mergeCell ref="B19:C19"/>
    <mergeCell ref="B20:C20"/>
    <mergeCell ref="B21:C21"/>
  </mergeCells>
  <dataValidations count="5">
    <dataValidation type="list" allowBlank="1" showInputMessage="1" showErrorMessage="1" sqref="C13" xr:uid="{00000000-0002-0000-0400-000000000000}">
      <formula1>$J$68:$J$70</formula1>
    </dataValidation>
    <dataValidation type="list" allowBlank="1" showInputMessage="1" showErrorMessage="1" sqref="C12:G12" xr:uid="{00000000-0002-0000-0400-000001000000}">
      <formula1>$J$48:$J$55</formula1>
    </dataValidation>
    <dataValidation type="list" allowBlank="1" showInputMessage="1" showErrorMessage="1" sqref="C8:D8" xr:uid="{00000000-0002-0000-0400-000002000000}">
      <formula1>$E$53:$E$80</formula1>
    </dataValidation>
    <dataValidation type="list" allowBlank="1" showInputMessage="1" showErrorMessage="1" sqref="C7:D7" xr:uid="{00000000-0002-0000-0400-000003000000}">
      <formula1>$B$53:$B$69</formula1>
    </dataValidation>
    <dataValidation type="list" allowBlank="1" showInputMessage="1" showErrorMessage="1" sqref="C10" xr:uid="{00000000-0002-0000-0400-000004000000}">
      <formula1>$K$47:$N$47</formula1>
    </dataValidation>
  </dataValidation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C88"/>
  <sheetViews>
    <sheetView zoomScale="90" zoomScaleNormal="90" workbookViewId="0">
      <selection sqref="A1:N1"/>
    </sheetView>
  </sheetViews>
  <sheetFormatPr defaultColWidth="9.109375" defaultRowHeight="13.2" x14ac:dyDescent="0.25"/>
  <cols>
    <col min="1" max="1" width="5.6640625" style="120" customWidth="1"/>
    <col min="2" max="2" width="22.33203125" style="120" customWidth="1"/>
    <col min="3" max="3" width="17.33203125" style="120" customWidth="1"/>
    <col min="4" max="4" width="20.88671875" style="120" customWidth="1"/>
    <col min="5" max="5" width="8.5546875" style="120" customWidth="1"/>
    <col min="6" max="6" width="22.44140625" style="120" customWidth="1"/>
    <col min="7" max="7" width="22.5546875" style="120" customWidth="1"/>
    <col min="8" max="8" width="24.33203125" style="120" hidden="1" customWidth="1"/>
    <col min="9" max="9" width="22" style="120" hidden="1" customWidth="1"/>
    <col min="10" max="10" width="20.6640625" style="120" hidden="1" customWidth="1"/>
    <col min="11" max="11" width="20" style="120" customWidth="1"/>
    <col min="12" max="12" width="20.5546875" style="120" customWidth="1"/>
    <col min="13" max="13" width="19.44140625" style="120" customWidth="1"/>
    <col min="14" max="14" width="22.44140625" style="120" customWidth="1"/>
    <col min="15" max="20" width="13.109375" style="120" customWidth="1"/>
    <col min="21" max="21" width="12.33203125" style="120" customWidth="1"/>
    <col min="22" max="22" width="11.33203125" style="120" customWidth="1"/>
    <col min="23" max="24" width="12.44140625" style="120" customWidth="1"/>
    <col min="25" max="29" width="9.109375" style="120" customWidth="1"/>
    <col min="30" max="16384" width="9.109375" style="120"/>
  </cols>
  <sheetData>
    <row r="1" spans="1:18" s="160" customFormat="1" ht="31.5" customHeight="1" x14ac:dyDescent="0.25">
      <c r="A1" s="374" t="s">
        <v>268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</row>
    <row r="2" spans="1:18" ht="15" hidden="1" customHeight="1" x14ac:dyDescent="0.25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8" s="115" customFormat="1" ht="19.5" hidden="1" customHeight="1" x14ac:dyDescent="0.25">
      <c r="A3" s="345" t="s">
        <v>179</v>
      </c>
      <c r="B3" s="345"/>
      <c r="C3" s="375"/>
      <c r="D3" s="376"/>
      <c r="E3" s="376"/>
      <c r="F3" s="376"/>
      <c r="G3" s="376"/>
      <c r="H3" s="376"/>
      <c r="I3" s="376"/>
      <c r="J3" s="376"/>
      <c r="K3" s="376"/>
      <c r="L3" s="376"/>
      <c r="M3" s="376"/>
      <c r="N3" s="377"/>
    </row>
    <row r="4" spans="1:18" s="115" customFormat="1" ht="9.75" hidden="1" customHeight="1" x14ac:dyDescent="0.25">
      <c r="A4" s="113"/>
      <c r="B4" s="113"/>
      <c r="C4" s="113"/>
      <c r="D4" s="114"/>
      <c r="E4" s="114"/>
      <c r="F4" s="114"/>
      <c r="G4" s="114"/>
      <c r="H4" s="114"/>
      <c r="I4" s="114"/>
      <c r="J4" s="114"/>
      <c r="K4" s="114"/>
      <c r="L4" s="114"/>
      <c r="M4" s="114"/>
    </row>
    <row r="5" spans="1:18" s="115" customFormat="1" ht="30" hidden="1" customHeight="1" x14ac:dyDescent="0.25">
      <c r="A5" s="345" t="s">
        <v>193</v>
      </c>
      <c r="B5" s="345"/>
      <c r="C5" s="378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80"/>
    </row>
    <row r="6" spans="1:18" s="115" customFormat="1" ht="4.5" hidden="1" customHeight="1" x14ac:dyDescent="0.25">
      <c r="A6" s="113"/>
      <c r="B6" s="113"/>
      <c r="C6" s="113"/>
      <c r="D6" s="114"/>
      <c r="E6" s="114"/>
      <c r="F6" s="114"/>
      <c r="G6" s="114"/>
      <c r="H6" s="114"/>
      <c r="I6" s="114"/>
      <c r="J6" s="114"/>
      <c r="K6" s="114"/>
      <c r="L6" s="114"/>
      <c r="M6" s="114"/>
    </row>
    <row r="7" spans="1:18" s="115" customFormat="1" ht="32.25" hidden="1" customHeight="1" x14ac:dyDescent="0.25">
      <c r="A7" s="345" t="s">
        <v>194</v>
      </c>
      <c r="B7" s="345"/>
      <c r="C7" s="381"/>
      <c r="D7" s="381"/>
      <c r="E7" s="381"/>
      <c r="F7" s="381"/>
      <c r="G7" s="381"/>
      <c r="H7" s="381"/>
      <c r="I7" s="381"/>
      <c r="J7" s="381"/>
      <c r="K7" s="381"/>
      <c r="L7" s="381"/>
      <c r="M7" s="381"/>
      <c r="N7" s="381"/>
    </row>
    <row r="8" spans="1:18" ht="5.25" hidden="1" customHeight="1" x14ac:dyDescent="0.25">
      <c r="A8" s="116"/>
      <c r="B8" s="116"/>
      <c r="C8" s="117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R8" s="161"/>
    </row>
    <row r="9" spans="1:18" ht="53.25" hidden="1" customHeight="1" x14ac:dyDescent="0.25">
      <c r="A9" s="382" t="s">
        <v>195</v>
      </c>
      <c r="B9" s="383"/>
      <c r="C9" s="384"/>
      <c r="D9" s="118" t="s">
        <v>138</v>
      </c>
      <c r="E9" s="112"/>
      <c r="F9" s="112"/>
      <c r="G9" s="112"/>
      <c r="H9" s="112"/>
      <c r="I9" s="112"/>
      <c r="J9" s="112"/>
      <c r="K9" s="112"/>
      <c r="L9" s="112"/>
      <c r="M9" s="112"/>
      <c r="N9" s="112"/>
      <c r="R9" s="161"/>
    </row>
    <row r="10" spans="1:18" ht="21" hidden="1" customHeight="1" x14ac:dyDescent="0.25">
      <c r="A10" s="345" t="s">
        <v>196</v>
      </c>
      <c r="B10" s="345"/>
      <c r="C10" s="118" t="str">
        <f>+'wartość pomocy_EDB'!$K$7</f>
        <v>średnie</v>
      </c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R10" s="161"/>
    </row>
    <row r="11" spans="1:18" ht="12" customHeight="1" x14ac:dyDescent="0.25">
      <c r="A11" s="112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</row>
    <row r="12" spans="1:18" s="142" customFormat="1" ht="15" customHeight="1" x14ac:dyDescent="0.3">
      <c r="A12" s="121" t="s">
        <v>198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</row>
    <row r="13" spans="1:18" ht="4.5" customHeight="1" x14ac:dyDescent="0.25">
      <c r="A13" s="112"/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</row>
    <row r="14" spans="1:18" ht="62.25" customHeight="1" x14ac:dyDescent="0.25">
      <c r="A14" s="122" t="s">
        <v>199</v>
      </c>
      <c r="B14" s="343" t="s">
        <v>1</v>
      </c>
      <c r="C14" s="385"/>
      <c r="D14" s="385"/>
      <c r="E14" s="344"/>
      <c r="F14" s="123" t="s">
        <v>262</v>
      </c>
      <c r="G14" s="123" t="s">
        <v>261</v>
      </c>
      <c r="H14" s="123" t="s">
        <v>250</v>
      </c>
      <c r="I14" s="123" t="s">
        <v>251</v>
      </c>
      <c r="J14" s="123" t="s">
        <v>252</v>
      </c>
      <c r="K14" s="123" t="s">
        <v>253</v>
      </c>
      <c r="L14" s="123" t="s">
        <v>254</v>
      </c>
      <c r="M14" s="123" t="s">
        <v>255</v>
      </c>
      <c r="N14" s="122" t="s">
        <v>2</v>
      </c>
    </row>
    <row r="15" spans="1:18" ht="26.25" customHeight="1" x14ac:dyDescent="0.25">
      <c r="A15" s="122">
        <v>1</v>
      </c>
      <c r="B15" s="356" t="s">
        <v>325</v>
      </c>
      <c r="C15" s="370"/>
      <c r="D15" s="370"/>
      <c r="E15" s="357"/>
      <c r="F15" s="124">
        <f>SUM(F16:F22)</f>
        <v>0</v>
      </c>
      <c r="G15" s="124">
        <f t="shared" ref="G15:M15" si="0">SUM(G16:G22)</f>
        <v>0</v>
      </c>
      <c r="H15" s="124">
        <f t="shared" si="0"/>
        <v>0</v>
      </c>
      <c r="I15" s="124">
        <f t="shared" si="0"/>
        <v>0</v>
      </c>
      <c r="J15" s="124">
        <f t="shared" si="0"/>
        <v>0</v>
      </c>
      <c r="K15" s="124">
        <f t="shared" si="0"/>
        <v>0</v>
      </c>
      <c r="L15" s="124">
        <f t="shared" si="0"/>
        <v>0</v>
      </c>
      <c r="M15" s="124">
        <f t="shared" si="0"/>
        <v>0</v>
      </c>
      <c r="N15" s="124">
        <f>SUM(N16:N22)</f>
        <v>0</v>
      </c>
    </row>
    <row r="16" spans="1:18" s="162" customFormat="1" ht="26.25" customHeight="1" x14ac:dyDescent="0.25">
      <c r="A16" s="125" t="s">
        <v>3</v>
      </c>
      <c r="B16" s="341" t="s">
        <v>271</v>
      </c>
      <c r="C16" s="371"/>
      <c r="D16" s="371"/>
      <c r="E16" s="342"/>
      <c r="F16" s="126"/>
      <c r="G16" s="126"/>
      <c r="H16" s="305"/>
      <c r="I16" s="305"/>
      <c r="J16" s="305"/>
      <c r="K16" s="126"/>
      <c r="L16" s="126"/>
      <c r="M16" s="126"/>
      <c r="N16" s="128">
        <f t="shared" ref="N16:N22" si="1">SUM(F16,G16,K16,L16,M16)</f>
        <v>0</v>
      </c>
    </row>
    <row r="17" spans="1:18" s="162" customFormat="1" ht="26.25" customHeight="1" x14ac:dyDescent="0.25">
      <c r="A17" s="129" t="s">
        <v>4</v>
      </c>
      <c r="B17" s="341" t="s">
        <v>65</v>
      </c>
      <c r="C17" s="371"/>
      <c r="D17" s="371"/>
      <c r="E17" s="342"/>
      <c r="F17" s="126"/>
      <c r="G17" s="126"/>
      <c r="H17" s="305"/>
      <c r="I17" s="305"/>
      <c r="J17" s="305"/>
      <c r="K17" s="126"/>
      <c r="L17" s="126"/>
      <c r="M17" s="126"/>
      <c r="N17" s="128">
        <f t="shared" si="1"/>
        <v>0</v>
      </c>
      <c r="Q17" s="163"/>
      <c r="R17" s="164"/>
    </row>
    <row r="18" spans="1:18" s="162" customFormat="1" ht="26.25" customHeight="1" x14ac:dyDescent="0.25">
      <c r="A18" s="129" t="s">
        <v>5</v>
      </c>
      <c r="B18" s="341" t="s">
        <v>201</v>
      </c>
      <c r="C18" s="371"/>
      <c r="D18" s="371"/>
      <c r="E18" s="342"/>
      <c r="F18" s="126"/>
      <c r="G18" s="126"/>
      <c r="H18" s="305"/>
      <c r="I18" s="305"/>
      <c r="J18" s="305"/>
      <c r="K18" s="126"/>
      <c r="L18" s="126"/>
      <c r="M18" s="126"/>
      <c r="N18" s="128">
        <f t="shared" si="1"/>
        <v>0</v>
      </c>
      <c r="R18" s="165"/>
    </row>
    <row r="19" spans="1:18" s="162" customFormat="1" ht="26.25" customHeight="1" x14ac:dyDescent="0.25">
      <c r="A19" s="125" t="s">
        <v>6</v>
      </c>
      <c r="B19" s="341" t="s">
        <v>202</v>
      </c>
      <c r="C19" s="371"/>
      <c r="D19" s="371"/>
      <c r="E19" s="342"/>
      <c r="F19" s="126"/>
      <c r="G19" s="126"/>
      <c r="H19" s="305"/>
      <c r="I19" s="305"/>
      <c r="J19" s="305"/>
      <c r="K19" s="126"/>
      <c r="L19" s="126"/>
      <c r="M19" s="126"/>
      <c r="N19" s="128">
        <f t="shared" si="1"/>
        <v>0</v>
      </c>
    </row>
    <row r="20" spans="1:18" s="162" customFormat="1" ht="26.25" customHeight="1" x14ac:dyDescent="0.25">
      <c r="A20" s="129" t="s">
        <v>7</v>
      </c>
      <c r="B20" s="341" t="s">
        <v>203</v>
      </c>
      <c r="C20" s="371"/>
      <c r="D20" s="371"/>
      <c r="E20" s="342"/>
      <c r="F20" s="126"/>
      <c r="G20" s="126"/>
      <c r="H20" s="305"/>
      <c r="I20" s="305"/>
      <c r="J20" s="305"/>
      <c r="K20" s="126"/>
      <c r="L20" s="126"/>
      <c r="M20" s="126"/>
      <c r="N20" s="128">
        <f t="shared" si="1"/>
        <v>0</v>
      </c>
    </row>
    <row r="21" spans="1:18" s="162" customFormat="1" ht="26.25" customHeight="1" x14ac:dyDescent="0.25">
      <c r="A21" s="129" t="s">
        <v>191</v>
      </c>
      <c r="B21" s="341" t="s">
        <v>8</v>
      </c>
      <c r="C21" s="371"/>
      <c r="D21" s="371"/>
      <c r="E21" s="342"/>
      <c r="F21" s="126"/>
      <c r="G21" s="126"/>
      <c r="H21" s="305"/>
      <c r="I21" s="305"/>
      <c r="J21" s="305"/>
      <c r="K21" s="126"/>
      <c r="L21" s="126"/>
      <c r="M21" s="126"/>
      <c r="N21" s="128">
        <f t="shared" si="1"/>
        <v>0</v>
      </c>
    </row>
    <row r="22" spans="1:18" s="162" customFormat="1" ht="26.25" customHeight="1" x14ac:dyDescent="0.25">
      <c r="A22" s="129" t="s">
        <v>204</v>
      </c>
      <c r="B22" s="341" t="s">
        <v>269</v>
      </c>
      <c r="C22" s="371"/>
      <c r="D22" s="371"/>
      <c r="E22" s="342"/>
      <c r="F22" s="126"/>
      <c r="G22" s="126"/>
      <c r="H22" s="305"/>
      <c r="I22" s="305"/>
      <c r="J22" s="305"/>
      <c r="K22" s="126"/>
      <c r="L22" s="126"/>
      <c r="M22" s="126"/>
      <c r="N22" s="128">
        <f t="shared" si="1"/>
        <v>0</v>
      </c>
    </row>
    <row r="23" spans="1:18" s="162" customFormat="1" ht="21" hidden="1" customHeight="1" x14ac:dyDescent="0.25">
      <c r="A23" s="130">
        <v>2</v>
      </c>
      <c r="B23" s="356" t="s">
        <v>256</v>
      </c>
      <c r="C23" s="370"/>
      <c r="D23" s="370"/>
      <c r="E23" s="357"/>
      <c r="F23" s="146">
        <f>SUM(F24:F29)</f>
        <v>0</v>
      </c>
      <c r="G23" s="147"/>
      <c r="H23" s="147"/>
      <c r="I23" s="147"/>
      <c r="J23" s="147"/>
      <c r="K23" s="147"/>
      <c r="L23" s="147"/>
      <c r="M23" s="147"/>
      <c r="N23" s="148"/>
    </row>
    <row r="24" spans="1:18" s="162" customFormat="1" ht="16.5" hidden="1" customHeight="1" x14ac:dyDescent="0.25">
      <c r="A24" s="129" t="s">
        <v>9</v>
      </c>
      <c r="B24" s="341" t="s">
        <v>257</v>
      </c>
      <c r="C24" s="371"/>
      <c r="D24" s="371"/>
      <c r="E24" s="342"/>
      <c r="F24" s="256"/>
      <c r="G24" s="257"/>
      <c r="H24" s="257"/>
      <c r="I24" s="257"/>
      <c r="J24" s="257"/>
      <c r="K24" s="257"/>
      <c r="L24" s="257"/>
      <c r="M24" s="257"/>
      <c r="N24" s="258"/>
    </row>
    <row r="25" spans="1:18" s="162" customFormat="1" ht="16.5" hidden="1" customHeight="1" x14ac:dyDescent="0.25">
      <c r="A25" s="129" t="s">
        <v>10</v>
      </c>
      <c r="B25" s="341" t="s">
        <v>14</v>
      </c>
      <c r="C25" s="371"/>
      <c r="D25" s="371"/>
      <c r="E25" s="342"/>
      <c r="F25" s="256"/>
      <c r="G25" s="257"/>
      <c r="H25" s="257"/>
      <c r="I25" s="257"/>
      <c r="J25" s="257"/>
      <c r="K25" s="257"/>
      <c r="L25" s="257"/>
      <c r="M25" s="257"/>
      <c r="N25" s="258"/>
    </row>
    <row r="26" spans="1:18" s="162" customFormat="1" ht="16.5" hidden="1" customHeight="1" x14ac:dyDescent="0.25">
      <c r="A26" s="129" t="s">
        <v>11</v>
      </c>
      <c r="B26" s="341" t="s">
        <v>14</v>
      </c>
      <c r="C26" s="371"/>
      <c r="D26" s="371"/>
      <c r="E26" s="342"/>
      <c r="F26" s="256"/>
      <c r="G26" s="257"/>
      <c r="H26" s="257"/>
      <c r="I26" s="257"/>
      <c r="J26" s="257"/>
      <c r="K26" s="257"/>
      <c r="L26" s="257"/>
      <c r="M26" s="257"/>
      <c r="N26" s="258"/>
    </row>
    <row r="27" spans="1:18" s="162" customFormat="1" ht="16.5" hidden="1" customHeight="1" x14ac:dyDescent="0.25">
      <c r="A27" s="129" t="s">
        <v>13</v>
      </c>
      <c r="B27" s="341" t="s">
        <v>14</v>
      </c>
      <c r="C27" s="371"/>
      <c r="D27" s="371"/>
      <c r="E27" s="342"/>
      <c r="F27" s="256"/>
      <c r="G27" s="257"/>
      <c r="H27" s="257"/>
      <c r="I27" s="257"/>
      <c r="J27" s="257"/>
      <c r="K27" s="257"/>
      <c r="L27" s="257"/>
      <c r="M27" s="257"/>
      <c r="N27" s="258"/>
    </row>
    <row r="28" spans="1:18" s="162" customFormat="1" ht="16.5" hidden="1" customHeight="1" x14ac:dyDescent="0.25">
      <c r="A28" s="129" t="s">
        <v>15</v>
      </c>
      <c r="B28" s="341" t="s">
        <v>14</v>
      </c>
      <c r="C28" s="371"/>
      <c r="D28" s="371"/>
      <c r="E28" s="342"/>
      <c r="F28" s="256"/>
      <c r="G28" s="257"/>
      <c r="H28" s="257"/>
      <c r="I28" s="257"/>
      <c r="J28" s="257"/>
      <c r="K28" s="257"/>
      <c r="L28" s="257"/>
      <c r="M28" s="257"/>
      <c r="N28" s="258"/>
    </row>
    <row r="29" spans="1:18" s="162" customFormat="1" ht="16.5" hidden="1" customHeight="1" x14ac:dyDescent="0.25">
      <c r="A29" s="129" t="s">
        <v>258</v>
      </c>
      <c r="B29" s="341" t="s">
        <v>14</v>
      </c>
      <c r="C29" s="371"/>
      <c r="D29" s="371"/>
      <c r="E29" s="342"/>
      <c r="F29" s="256"/>
      <c r="G29" s="257"/>
      <c r="H29" s="257"/>
      <c r="I29" s="257"/>
      <c r="J29" s="257"/>
      <c r="K29" s="257"/>
      <c r="L29" s="257"/>
      <c r="M29" s="257"/>
      <c r="N29" s="258"/>
    </row>
    <row r="30" spans="1:18" s="162" customFormat="1" ht="26.25" hidden="1" customHeight="1" x14ac:dyDescent="0.25">
      <c r="A30" s="130">
        <v>3</v>
      </c>
      <c r="B30" s="356" t="s">
        <v>16</v>
      </c>
      <c r="C30" s="370"/>
      <c r="D30" s="370"/>
      <c r="E30" s="357"/>
      <c r="F30" s="146">
        <f>N15+F23</f>
        <v>0</v>
      </c>
      <c r="G30" s="147"/>
      <c r="H30" s="147"/>
      <c r="I30" s="147"/>
      <c r="J30" s="147"/>
      <c r="K30" s="147"/>
      <c r="L30" s="147"/>
      <c r="M30" s="147"/>
      <c r="N30" s="148"/>
      <c r="O30" s="166"/>
      <c r="R30" s="164"/>
    </row>
    <row r="31" spans="1:18" s="162" customFormat="1" ht="26.25" customHeight="1" x14ac:dyDescent="0.25">
      <c r="A31" s="122">
        <v>2</v>
      </c>
      <c r="B31" s="360" t="s">
        <v>276</v>
      </c>
      <c r="C31" s="360"/>
      <c r="D31" s="360"/>
      <c r="E31" s="360"/>
      <c r="F31" s="131">
        <f>0.45+VLOOKUP(C10,D47:E50,2,FALSE)</f>
        <v>0.55000000000000004</v>
      </c>
      <c r="G31" s="131">
        <f>0.3+VLOOKUP(C10,D47:E50,2,FALSE)</f>
        <v>0.4</v>
      </c>
      <c r="H31" s="131">
        <f>0.3+VLOOKUP(C10,D47:E50,2,FALSE)</f>
        <v>0.4</v>
      </c>
      <c r="I31" s="131">
        <f>0.45+VLOOKUP(C10,D47:E50,2,FALSE)</f>
        <v>0.55000000000000004</v>
      </c>
      <c r="J31" s="131">
        <f>0.3+VLOOKUP(C10,D47:E50,2,FALSE)</f>
        <v>0.4</v>
      </c>
      <c r="K31" s="131">
        <f>0.45+VLOOKUP(C10,D47:E50,2,FALSE)</f>
        <v>0.55000000000000004</v>
      </c>
      <c r="L31" s="131">
        <f>0.3+VLOOKUP(C10,D47:E50,2,FALSE)</f>
        <v>0.4</v>
      </c>
      <c r="M31" s="131">
        <f>0.3+VLOOKUP(C10,D47:E50,2,FALSE)</f>
        <v>0.4</v>
      </c>
      <c r="N31" s="132"/>
      <c r="R31" s="167"/>
    </row>
    <row r="32" spans="1:18" s="162" customFormat="1" ht="26.25" customHeight="1" x14ac:dyDescent="0.25">
      <c r="A32" s="122">
        <v>3</v>
      </c>
      <c r="B32" s="360" t="s">
        <v>321</v>
      </c>
      <c r="C32" s="360"/>
      <c r="D32" s="360"/>
      <c r="E32" s="360"/>
      <c r="F32" s="133">
        <f>F15*F31</f>
        <v>0</v>
      </c>
      <c r="G32" s="133">
        <f t="shared" ref="G32:M32" si="2">G15*G31</f>
        <v>0</v>
      </c>
      <c r="H32" s="133">
        <f t="shared" si="2"/>
        <v>0</v>
      </c>
      <c r="I32" s="133">
        <f t="shared" si="2"/>
        <v>0</v>
      </c>
      <c r="J32" s="133">
        <f t="shared" si="2"/>
        <v>0</v>
      </c>
      <c r="K32" s="133">
        <f t="shared" si="2"/>
        <v>0</v>
      </c>
      <c r="L32" s="133">
        <f t="shared" si="2"/>
        <v>0</v>
      </c>
      <c r="M32" s="133">
        <f t="shared" si="2"/>
        <v>0</v>
      </c>
      <c r="N32" s="133">
        <f>SUM(F32,G32,K32,L32,M32)</f>
        <v>0</v>
      </c>
      <c r="R32" s="167"/>
    </row>
    <row r="33" spans="1:22" s="162" customFormat="1" ht="26.25" hidden="1" customHeight="1" x14ac:dyDescent="0.25">
      <c r="A33" s="122">
        <v>6</v>
      </c>
      <c r="B33" s="360" t="s">
        <v>259</v>
      </c>
      <c r="C33" s="360"/>
      <c r="D33" s="360"/>
      <c r="E33" s="360"/>
      <c r="F33" s="150"/>
      <c r="G33" s="150"/>
      <c r="H33" s="150"/>
      <c r="I33" s="150"/>
      <c r="J33" s="150"/>
      <c r="K33" s="150"/>
      <c r="L33" s="150"/>
      <c r="M33" s="150"/>
      <c r="N33" s="150"/>
      <c r="R33" s="167"/>
    </row>
    <row r="34" spans="1:22" ht="29.25" hidden="1" customHeight="1" x14ac:dyDescent="0.25">
      <c r="A34" s="122">
        <v>7</v>
      </c>
      <c r="B34" s="360" t="s">
        <v>260</v>
      </c>
      <c r="C34" s="360"/>
      <c r="D34" s="360"/>
      <c r="E34" s="360"/>
      <c r="F34" s="150">
        <f>F30+F33</f>
        <v>0</v>
      </c>
      <c r="G34" s="150"/>
      <c r="H34" s="150"/>
      <c r="I34" s="150"/>
      <c r="J34" s="150"/>
      <c r="K34" s="150"/>
      <c r="L34" s="150"/>
      <c r="M34" s="150"/>
      <c r="N34" s="150"/>
      <c r="R34" s="168"/>
    </row>
    <row r="35" spans="1:22" ht="29.25" customHeight="1" x14ac:dyDescent="0.25">
      <c r="A35" s="122">
        <v>4</v>
      </c>
      <c r="B35" s="360" t="s">
        <v>320</v>
      </c>
      <c r="C35" s="360"/>
      <c r="D35" s="360"/>
      <c r="E35" s="360"/>
      <c r="F35" s="149"/>
      <c r="G35" s="149"/>
      <c r="H35" s="149"/>
      <c r="I35" s="149"/>
      <c r="J35" s="149"/>
      <c r="K35" s="149"/>
      <c r="L35" s="149"/>
      <c r="M35" s="149"/>
      <c r="N35" s="133">
        <f>SUM(F35,G35,K35,L35,M35)</f>
        <v>0</v>
      </c>
      <c r="R35" s="168"/>
    </row>
    <row r="36" spans="1:22" ht="29.25" customHeight="1" x14ac:dyDescent="0.25">
      <c r="A36" s="122">
        <v>5</v>
      </c>
      <c r="B36" s="360" t="s">
        <v>322</v>
      </c>
      <c r="C36" s="360"/>
      <c r="D36" s="360"/>
      <c r="E36" s="360"/>
      <c r="F36" s="150">
        <f>IF(F32-F35&gt;0,F32-F35,0)</f>
        <v>0</v>
      </c>
      <c r="G36" s="150">
        <f>IF(G32-G35&gt;0,G32-G35,0)</f>
        <v>0</v>
      </c>
      <c r="H36" s="150"/>
      <c r="I36" s="150"/>
      <c r="J36" s="150"/>
      <c r="K36" s="150">
        <f>IF(K32-K35&gt;0,K32-K35,0)</f>
        <v>0</v>
      </c>
      <c r="L36" s="150">
        <f>IF(L32-L35&gt;0,L32-L35,0)</f>
        <v>0</v>
      </c>
      <c r="M36" s="150">
        <f>IF(M32-M35&gt;0,M32-M35,0)</f>
        <v>0</v>
      </c>
      <c r="N36" s="150">
        <f>SUM(F36,G36,K36,L36,M36)</f>
        <v>0</v>
      </c>
      <c r="R36" s="168"/>
    </row>
    <row r="37" spans="1:22" ht="29.25" customHeight="1" x14ac:dyDescent="0.25">
      <c r="A37" s="122">
        <v>6</v>
      </c>
      <c r="B37" s="360" t="s">
        <v>323</v>
      </c>
      <c r="C37" s="360"/>
      <c r="D37" s="360"/>
      <c r="E37" s="360"/>
      <c r="F37" s="149"/>
      <c r="G37" s="149"/>
      <c r="H37" s="149"/>
      <c r="I37" s="149"/>
      <c r="J37" s="149"/>
      <c r="K37" s="149"/>
      <c r="L37" s="149"/>
      <c r="M37" s="149"/>
      <c r="N37" s="150">
        <f>SUM(F37,G37,K37,L37,M37)</f>
        <v>0</v>
      </c>
      <c r="R37" s="168"/>
    </row>
    <row r="38" spans="1:22" ht="29.25" customHeight="1" x14ac:dyDescent="0.25">
      <c r="A38" s="122">
        <v>7</v>
      </c>
      <c r="B38" s="356" t="s">
        <v>324</v>
      </c>
      <c r="C38" s="370"/>
      <c r="D38" s="370"/>
      <c r="E38" s="357"/>
      <c r="F38" s="150">
        <f>IFERROR(F37/'wartość pomocy_EDB'!$AB$16*'wartość pomocy_EDB'!$AC$16,0)</f>
        <v>0</v>
      </c>
      <c r="G38" s="150">
        <f>IFERROR(G37/'wartość pomocy_EDB'!$AB$16*'wartość pomocy_EDB'!$AC$16,0)</f>
        <v>0</v>
      </c>
      <c r="H38" s="150"/>
      <c r="I38" s="150"/>
      <c r="J38" s="150"/>
      <c r="K38" s="150">
        <f>IFERROR(K37/'wartość pomocy_EDB'!$AB$16*'wartość pomocy_EDB'!$AC$16,0)</f>
        <v>0</v>
      </c>
      <c r="L38" s="150">
        <f>IFERROR(L37/'wartość pomocy_EDB'!$AB$16*'wartość pomocy_EDB'!$AC$16,0)</f>
        <v>0</v>
      </c>
      <c r="M38" s="150">
        <f>IFERROR(M37/'wartość pomocy_EDB'!$AB$16*'wartość pomocy_EDB'!$AC$16,0)</f>
        <v>0</v>
      </c>
      <c r="N38" s="148">
        <f>SUM(F38,G38,K38,L38,M38)</f>
        <v>0</v>
      </c>
      <c r="O38" s="372" t="str">
        <f>IF(OR(F38&gt;F36,G38&gt;G36,K38&gt;K36,L38&gt;L36,M38&gt;M36),"przekroczenie maksymalnej wartości pomocy na OZE!","")</f>
        <v/>
      </c>
      <c r="P38" s="373"/>
      <c r="Q38" s="373"/>
      <c r="R38" s="168"/>
    </row>
    <row r="39" spans="1:22" s="137" customFormat="1" ht="6.75" customHeight="1" x14ac:dyDescent="0.25">
      <c r="A39" s="134"/>
      <c r="B39" s="134"/>
      <c r="C39" s="134"/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6"/>
    </row>
    <row r="40" spans="1:22" s="137" customFormat="1" ht="93" customHeight="1" x14ac:dyDescent="0.25">
      <c r="A40" s="367" t="s">
        <v>270</v>
      </c>
      <c r="B40" s="367"/>
      <c r="C40" s="367"/>
      <c r="D40" s="367"/>
      <c r="E40" s="367"/>
      <c r="F40" s="367"/>
      <c r="G40" s="367"/>
    </row>
    <row r="41" spans="1:22" s="137" customFormat="1" ht="30" customHeight="1" x14ac:dyDescent="0.25">
      <c r="A41" s="368" t="s">
        <v>272</v>
      </c>
      <c r="B41" s="368"/>
      <c r="C41" s="368"/>
      <c r="D41" s="368"/>
      <c r="E41" s="368"/>
      <c r="F41" s="368"/>
      <c r="G41" s="368"/>
      <c r="H41" s="138"/>
      <c r="I41" s="138"/>
      <c r="J41" s="138"/>
      <c r="K41" s="138"/>
      <c r="L41" s="138"/>
      <c r="M41" s="138"/>
      <c r="N41" s="138"/>
    </row>
    <row r="42" spans="1:22" s="137" customFormat="1" ht="101.25" customHeight="1" x14ac:dyDescent="0.25">
      <c r="A42" s="369"/>
      <c r="B42" s="369"/>
      <c r="C42" s="369"/>
      <c r="D42" s="369"/>
      <c r="E42" s="369"/>
      <c r="F42" s="369"/>
      <c r="G42" s="369"/>
      <c r="H42" s="139"/>
      <c r="I42" s="139"/>
      <c r="J42" s="139"/>
      <c r="K42" s="139"/>
      <c r="L42" s="139"/>
      <c r="M42" s="139"/>
      <c r="N42" s="139"/>
    </row>
    <row r="43" spans="1:22" s="137" customFormat="1" ht="16.5" customHeight="1" x14ac:dyDescent="0.25">
      <c r="A43" s="140"/>
      <c r="B43" s="140"/>
      <c r="C43" s="140"/>
      <c r="D43" s="140"/>
      <c r="E43" s="140"/>
    </row>
    <row r="44" spans="1:22" s="137" customFormat="1" ht="15" customHeight="1" x14ac:dyDescent="0.25">
      <c r="A44" s="140"/>
      <c r="B44" s="140"/>
      <c r="C44" s="140"/>
      <c r="D44" s="140"/>
      <c r="E44" s="140"/>
    </row>
    <row r="45" spans="1:22" ht="15" hidden="1" customHeight="1" x14ac:dyDescent="0.25">
      <c r="A45" s="362"/>
      <c r="B45" s="362"/>
      <c r="C45" s="362"/>
      <c r="D45" s="362"/>
      <c r="E45" s="362"/>
      <c r="F45" s="362"/>
      <c r="G45" s="362"/>
      <c r="H45" s="362"/>
      <c r="I45" s="362"/>
      <c r="J45" s="362"/>
      <c r="K45" s="362"/>
      <c r="L45" s="362"/>
      <c r="M45" s="362"/>
      <c r="N45" s="362"/>
      <c r="O45" s="141"/>
    </row>
    <row r="46" spans="1:22" ht="14.4" hidden="1" x14ac:dyDescent="0.3">
      <c r="A46" s="120" t="s">
        <v>206</v>
      </c>
      <c r="B46" s="141"/>
      <c r="C46" s="141"/>
      <c r="D46" s="142" t="s">
        <v>207</v>
      </c>
      <c r="F46" s="141"/>
      <c r="G46" s="141"/>
      <c r="H46" s="141"/>
      <c r="I46" s="141"/>
      <c r="J46" s="141"/>
      <c r="K46" s="141"/>
      <c r="L46" s="141"/>
      <c r="M46" s="141"/>
      <c r="N46" s="141"/>
      <c r="O46" s="142"/>
    </row>
    <row r="47" spans="1:22" ht="14.4" hidden="1" x14ac:dyDescent="0.3">
      <c r="A47" s="120" t="s">
        <v>138</v>
      </c>
      <c r="B47" s="143">
        <v>0.3</v>
      </c>
      <c r="D47" s="144" t="s">
        <v>33</v>
      </c>
      <c r="E47" s="145">
        <v>0</v>
      </c>
      <c r="O47" s="144"/>
      <c r="P47" s="145"/>
      <c r="S47" s="144"/>
      <c r="T47" s="169"/>
      <c r="U47" s="169"/>
      <c r="V47" s="144"/>
    </row>
    <row r="48" spans="1:22" ht="14.4" hidden="1" x14ac:dyDescent="0.3">
      <c r="A48" s="120" t="s">
        <v>137</v>
      </c>
      <c r="B48" s="143">
        <v>0.45</v>
      </c>
      <c r="D48" s="144" t="s">
        <v>34</v>
      </c>
      <c r="E48" s="145">
        <v>0.1</v>
      </c>
      <c r="F48" s="145"/>
      <c r="G48" s="145"/>
      <c r="H48" s="145"/>
      <c r="I48" s="145"/>
      <c r="J48" s="145"/>
      <c r="K48" s="145"/>
      <c r="L48" s="145"/>
      <c r="M48" s="145"/>
      <c r="O48" s="144"/>
      <c r="P48" s="145"/>
      <c r="S48" s="144"/>
      <c r="T48" s="170"/>
      <c r="U48" s="170"/>
      <c r="V48" s="144"/>
    </row>
    <row r="49" spans="4:21" ht="15" hidden="1" customHeight="1" x14ac:dyDescent="0.3">
      <c r="D49" s="144" t="s">
        <v>35</v>
      </c>
      <c r="E49" s="145">
        <v>0.2</v>
      </c>
      <c r="F49" s="145"/>
      <c r="G49" s="145"/>
      <c r="H49" s="145"/>
      <c r="I49" s="145"/>
      <c r="J49" s="145"/>
      <c r="K49" s="145"/>
      <c r="L49" s="145"/>
      <c r="M49" s="145"/>
      <c r="O49" s="144"/>
      <c r="P49" s="145"/>
      <c r="S49" s="144"/>
      <c r="T49" s="169"/>
      <c r="U49" s="169"/>
    </row>
    <row r="50" spans="4:21" ht="14.4" hidden="1" x14ac:dyDescent="0.3">
      <c r="D50" s="144" t="s">
        <v>74</v>
      </c>
      <c r="E50" s="145">
        <v>0.2</v>
      </c>
      <c r="F50" s="145"/>
      <c r="G50" s="145"/>
      <c r="H50" s="145"/>
      <c r="I50" s="145"/>
      <c r="J50" s="145"/>
      <c r="K50" s="145"/>
      <c r="L50" s="145"/>
      <c r="M50" s="145"/>
      <c r="O50" s="144"/>
      <c r="P50" s="145"/>
      <c r="S50" s="144"/>
      <c r="T50" s="169"/>
      <c r="U50" s="169"/>
    </row>
    <row r="51" spans="4:21" ht="14.4" x14ac:dyDescent="0.3">
      <c r="F51" s="145"/>
      <c r="G51" s="145"/>
      <c r="H51" s="145"/>
      <c r="I51" s="145"/>
      <c r="J51" s="145"/>
      <c r="K51" s="145"/>
      <c r="L51" s="145"/>
      <c r="M51" s="145"/>
      <c r="O51" s="144"/>
      <c r="P51" s="145"/>
      <c r="S51" s="144"/>
      <c r="T51" s="169"/>
      <c r="U51" s="169"/>
    </row>
    <row r="52" spans="4:21" ht="14.4" x14ac:dyDescent="0.3">
      <c r="F52" s="145"/>
      <c r="G52" s="145"/>
      <c r="H52" s="145"/>
      <c r="I52" s="145"/>
      <c r="J52" s="145"/>
      <c r="K52" s="145"/>
      <c r="L52" s="145"/>
      <c r="M52" s="145"/>
      <c r="O52" s="144"/>
      <c r="P52" s="145"/>
      <c r="S52" s="144"/>
      <c r="T52" s="169"/>
      <c r="U52" s="169"/>
    </row>
    <row r="53" spans="4:21" ht="14.4" x14ac:dyDescent="0.3">
      <c r="F53" s="145"/>
      <c r="G53" s="145"/>
      <c r="H53" s="145"/>
      <c r="I53" s="145"/>
      <c r="J53" s="145"/>
      <c r="K53" s="145"/>
      <c r="L53" s="145"/>
      <c r="M53" s="145"/>
      <c r="O53" s="144"/>
      <c r="P53" s="145"/>
    </row>
    <row r="54" spans="4:21" ht="14.4" x14ac:dyDescent="0.3">
      <c r="F54" s="145"/>
      <c r="G54" s="145"/>
      <c r="H54" s="145"/>
      <c r="I54" s="145"/>
      <c r="J54" s="145"/>
      <c r="K54" s="145"/>
      <c r="L54" s="145"/>
      <c r="M54" s="145"/>
      <c r="O54" s="144"/>
      <c r="P54" s="145"/>
    </row>
    <row r="55" spans="4:21" ht="14.4" x14ac:dyDescent="0.3">
      <c r="F55" s="145"/>
      <c r="G55" s="145"/>
      <c r="H55" s="145"/>
      <c r="I55" s="145"/>
      <c r="J55" s="145"/>
      <c r="K55" s="145"/>
      <c r="L55" s="145"/>
      <c r="M55" s="145"/>
      <c r="O55" s="144"/>
      <c r="P55" s="145"/>
    </row>
    <row r="56" spans="4:21" ht="14.4" x14ac:dyDescent="0.3">
      <c r="F56" s="145"/>
      <c r="G56" s="145"/>
      <c r="H56" s="145"/>
      <c r="I56" s="145"/>
      <c r="J56" s="145"/>
      <c r="K56" s="145"/>
      <c r="L56" s="145"/>
      <c r="M56" s="145"/>
      <c r="O56" s="144"/>
      <c r="P56" s="145"/>
    </row>
    <row r="57" spans="4:21" ht="14.4" x14ac:dyDescent="0.3">
      <c r="F57" s="145"/>
      <c r="G57" s="145"/>
      <c r="H57" s="145"/>
      <c r="I57" s="145"/>
      <c r="J57" s="145"/>
      <c r="K57" s="145"/>
      <c r="L57" s="145"/>
      <c r="M57" s="145"/>
      <c r="O57" s="144"/>
      <c r="P57" s="145"/>
    </row>
    <row r="58" spans="4:21" ht="14.4" x14ac:dyDescent="0.3">
      <c r="F58" s="145"/>
      <c r="G58" s="145"/>
      <c r="H58" s="145"/>
      <c r="I58" s="145"/>
      <c r="J58" s="145"/>
      <c r="K58" s="145"/>
      <c r="L58" s="145"/>
      <c r="M58" s="145"/>
      <c r="O58" s="144"/>
      <c r="P58" s="169"/>
    </row>
    <row r="59" spans="4:21" ht="14.4" x14ac:dyDescent="0.3">
      <c r="F59" s="145"/>
      <c r="G59" s="145"/>
      <c r="H59" s="145"/>
      <c r="I59" s="145"/>
      <c r="J59" s="145"/>
      <c r="K59" s="145"/>
      <c r="L59" s="145"/>
      <c r="M59" s="145"/>
      <c r="O59" s="144"/>
      <c r="P59" s="169"/>
    </row>
    <row r="60" spans="4:21" ht="14.4" x14ac:dyDescent="0.3">
      <c r="F60" s="145"/>
      <c r="G60" s="145"/>
      <c r="H60" s="145"/>
      <c r="I60" s="145"/>
      <c r="J60" s="145"/>
      <c r="K60" s="145"/>
      <c r="L60" s="145"/>
      <c r="M60" s="145"/>
      <c r="O60" s="144"/>
      <c r="P60" s="169"/>
    </row>
    <row r="61" spans="4:21" ht="14.4" x14ac:dyDescent="0.3">
      <c r="F61" s="145"/>
      <c r="G61" s="145"/>
      <c r="H61" s="145"/>
      <c r="I61" s="145"/>
      <c r="J61" s="145"/>
      <c r="K61" s="145"/>
      <c r="L61" s="145"/>
      <c r="M61" s="145"/>
      <c r="O61" s="144"/>
      <c r="P61" s="169"/>
      <c r="S61" s="144"/>
      <c r="U61" s="171"/>
    </row>
    <row r="62" spans="4:21" ht="14.4" x14ac:dyDescent="0.3">
      <c r="F62" s="145"/>
      <c r="G62" s="145"/>
      <c r="H62" s="145"/>
      <c r="I62" s="145"/>
      <c r="J62" s="145"/>
      <c r="K62" s="145"/>
      <c r="L62" s="145"/>
      <c r="M62" s="145"/>
      <c r="O62" s="144"/>
      <c r="P62" s="169"/>
      <c r="S62" s="144"/>
      <c r="U62" s="172"/>
    </row>
    <row r="63" spans="4:21" ht="14.4" x14ac:dyDescent="0.3">
      <c r="F63" s="145"/>
      <c r="G63" s="145"/>
      <c r="H63" s="145"/>
      <c r="I63" s="145"/>
      <c r="J63" s="145"/>
      <c r="K63" s="145"/>
      <c r="L63" s="145"/>
      <c r="M63" s="145"/>
      <c r="O63" s="144"/>
      <c r="P63" s="169"/>
      <c r="Q63" s="173"/>
    </row>
    <row r="64" spans="4:21" ht="14.4" x14ac:dyDescent="0.3">
      <c r="F64" s="145"/>
      <c r="G64" s="145"/>
      <c r="H64" s="145"/>
      <c r="I64" s="145"/>
      <c r="J64" s="145"/>
      <c r="K64" s="145"/>
      <c r="L64" s="145"/>
      <c r="M64" s="145"/>
      <c r="Q64" s="174"/>
      <c r="R64" s="161"/>
      <c r="S64" s="175"/>
      <c r="U64" s="176"/>
    </row>
    <row r="65" spans="1:29" ht="14.4" x14ac:dyDescent="0.3">
      <c r="F65" s="145"/>
      <c r="G65" s="145"/>
      <c r="H65" s="145"/>
      <c r="I65" s="145"/>
      <c r="J65" s="145"/>
      <c r="K65" s="145"/>
      <c r="L65" s="145"/>
      <c r="M65" s="145"/>
      <c r="S65" s="176"/>
      <c r="T65" s="177"/>
      <c r="U65" s="177"/>
      <c r="V65" s="177"/>
      <c r="W65" s="177"/>
      <c r="X65" s="177"/>
      <c r="Y65" s="177"/>
    </row>
    <row r="66" spans="1:29" ht="14.4" x14ac:dyDescent="0.3">
      <c r="F66" s="145"/>
      <c r="G66" s="145"/>
      <c r="H66" s="145"/>
      <c r="I66" s="145"/>
      <c r="J66" s="145"/>
      <c r="K66" s="145"/>
      <c r="L66" s="145"/>
      <c r="M66" s="145"/>
      <c r="S66" s="176"/>
      <c r="T66" s="161"/>
      <c r="U66" s="161"/>
      <c r="V66" s="161"/>
      <c r="W66" s="161"/>
      <c r="X66" s="161"/>
    </row>
    <row r="67" spans="1:29" ht="14.4" x14ac:dyDescent="0.3">
      <c r="F67" s="145"/>
      <c r="G67" s="145"/>
      <c r="H67" s="145"/>
      <c r="I67" s="145"/>
      <c r="J67" s="145"/>
      <c r="K67" s="145"/>
      <c r="L67" s="145"/>
      <c r="M67" s="145"/>
      <c r="S67" s="176"/>
      <c r="T67" s="178"/>
      <c r="U67" s="178"/>
      <c r="V67" s="178"/>
      <c r="W67" s="178"/>
      <c r="X67" s="178"/>
    </row>
    <row r="68" spans="1:29" ht="14.4" x14ac:dyDescent="0.3">
      <c r="F68" s="145"/>
      <c r="G68" s="145"/>
      <c r="H68" s="145"/>
      <c r="I68" s="145"/>
      <c r="J68" s="145"/>
      <c r="K68" s="145"/>
      <c r="L68" s="145"/>
      <c r="M68" s="145"/>
      <c r="S68" s="176"/>
      <c r="T68" s="179"/>
      <c r="U68" s="179"/>
      <c r="V68" s="179"/>
      <c r="W68" s="179"/>
      <c r="X68" s="179"/>
    </row>
    <row r="69" spans="1:29" ht="14.4" x14ac:dyDescent="0.3">
      <c r="F69" s="145"/>
      <c r="G69" s="145"/>
      <c r="H69" s="145"/>
      <c r="I69" s="145"/>
      <c r="J69" s="145"/>
      <c r="K69" s="145"/>
      <c r="L69" s="145"/>
      <c r="M69" s="145"/>
      <c r="Q69" s="173"/>
      <c r="S69" s="176"/>
    </row>
    <row r="70" spans="1:29" ht="14.4" x14ac:dyDescent="0.3">
      <c r="F70" s="145"/>
      <c r="G70" s="145"/>
      <c r="H70" s="145"/>
      <c r="I70" s="145"/>
      <c r="J70" s="145"/>
      <c r="K70" s="145"/>
      <c r="L70" s="145"/>
      <c r="M70" s="145"/>
      <c r="S70" s="176"/>
    </row>
    <row r="71" spans="1:29" ht="14.4" x14ac:dyDescent="0.3">
      <c r="F71" s="145"/>
      <c r="G71" s="145"/>
      <c r="H71" s="145"/>
      <c r="I71" s="145"/>
      <c r="J71" s="145"/>
      <c r="K71" s="145"/>
      <c r="L71" s="145"/>
      <c r="M71" s="145"/>
    </row>
    <row r="72" spans="1:29" ht="14.4" x14ac:dyDescent="0.3">
      <c r="F72" s="145"/>
      <c r="G72" s="145"/>
      <c r="H72" s="145"/>
      <c r="I72" s="145"/>
      <c r="J72" s="145"/>
      <c r="K72" s="145"/>
      <c r="L72" s="145"/>
      <c r="M72" s="145"/>
      <c r="S72" s="176"/>
      <c r="T72" s="180"/>
    </row>
    <row r="73" spans="1:29" ht="14.4" x14ac:dyDescent="0.3">
      <c r="F73" s="145"/>
      <c r="G73" s="145"/>
      <c r="H73" s="145"/>
      <c r="I73" s="145"/>
      <c r="J73" s="145"/>
      <c r="K73" s="145"/>
      <c r="L73" s="145"/>
      <c r="M73" s="145"/>
    </row>
    <row r="74" spans="1:29" ht="14.4" x14ac:dyDescent="0.3">
      <c r="F74" s="145"/>
      <c r="G74" s="145"/>
      <c r="H74" s="145"/>
      <c r="I74" s="145"/>
      <c r="J74" s="145"/>
      <c r="K74" s="145"/>
      <c r="L74" s="145"/>
      <c r="M74" s="145"/>
    </row>
    <row r="75" spans="1:29" ht="14.4" x14ac:dyDescent="0.3">
      <c r="F75" s="145"/>
      <c r="G75" s="145"/>
      <c r="H75" s="145"/>
      <c r="I75" s="145"/>
      <c r="J75" s="145"/>
      <c r="K75" s="145"/>
      <c r="L75" s="145"/>
      <c r="M75" s="145"/>
      <c r="S75" s="181"/>
      <c r="T75" s="161"/>
      <c r="U75" s="161"/>
      <c r="V75" s="161"/>
      <c r="W75" s="161"/>
      <c r="X75" s="161"/>
      <c r="Y75" s="161"/>
      <c r="Z75" s="161"/>
    </row>
    <row r="76" spans="1:29" x14ac:dyDescent="0.25">
      <c r="S76" s="182"/>
      <c r="U76" s="161"/>
      <c r="V76" s="161"/>
      <c r="W76" s="161"/>
      <c r="X76" s="161"/>
      <c r="Y76" s="161"/>
      <c r="Z76" s="173"/>
      <c r="AA76" s="173"/>
      <c r="AB76" s="161"/>
      <c r="AC76" s="161"/>
    </row>
    <row r="77" spans="1:29" x14ac:dyDescent="0.25">
      <c r="R77" s="173"/>
      <c r="S77" s="182"/>
      <c r="T77" s="161"/>
      <c r="U77" s="161"/>
      <c r="V77" s="161"/>
      <c r="W77" s="161"/>
      <c r="X77" s="161"/>
      <c r="Y77" s="161"/>
      <c r="Z77" s="161"/>
      <c r="AA77" s="161"/>
      <c r="AB77" s="161"/>
      <c r="AC77" s="161"/>
    </row>
    <row r="78" spans="1:29" x14ac:dyDescent="0.25">
      <c r="R78" s="173"/>
      <c r="T78" s="178"/>
      <c r="U78" s="178"/>
      <c r="V78" s="178"/>
      <c r="W78" s="178"/>
      <c r="X78" s="178"/>
      <c r="Y78" s="178"/>
      <c r="Z78" s="178"/>
      <c r="AA78" s="178"/>
      <c r="AB78" s="178"/>
      <c r="AC78" s="178"/>
    </row>
    <row r="79" spans="1:29" x14ac:dyDescent="0.25">
      <c r="Q79" s="173"/>
      <c r="T79" s="179"/>
      <c r="U79" s="179"/>
      <c r="V79" s="179"/>
      <c r="W79" s="179"/>
      <c r="X79" s="179"/>
      <c r="Y79" s="179"/>
      <c r="Z79" s="179"/>
      <c r="AA79" s="179"/>
      <c r="AB79" s="179"/>
      <c r="AC79" s="179"/>
    </row>
    <row r="80" spans="1:29" s="162" customFormat="1" x14ac:dyDescent="0.25">
      <c r="A80" s="120"/>
      <c r="B80" s="120"/>
      <c r="C80" s="12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Q80" s="174"/>
      <c r="R80" s="161"/>
      <c r="S80" s="120"/>
      <c r="T80" s="120"/>
      <c r="U80" s="183"/>
      <c r="V80" s="183"/>
      <c r="W80" s="183"/>
      <c r="X80" s="183"/>
      <c r="Y80" s="183"/>
      <c r="Z80" s="120"/>
      <c r="AA80" s="120"/>
      <c r="AB80" s="120"/>
      <c r="AC80" s="120"/>
    </row>
    <row r="81" spans="1:27" x14ac:dyDescent="0.25">
      <c r="A81" s="162"/>
      <c r="B81" s="162"/>
      <c r="C81" s="162"/>
      <c r="D81" s="162"/>
      <c r="E81" s="162"/>
      <c r="F81" s="162"/>
      <c r="G81" s="162"/>
      <c r="H81" s="162"/>
      <c r="I81" s="162"/>
      <c r="J81" s="162"/>
      <c r="K81" s="162"/>
      <c r="L81" s="162"/>
      <c r="M81" s="162"/>
      <c r="N81" s="162"/>
    </row>
    <row r="84" spans="1:27" x14ac:dyDescent="0.25"/>
    <row r="85" spans="1:27" ht="14.4" x14ac:dyDescent="0.3">
      <c r="R85" s="173"/>
      <c r="S85" s="173"/>
      <c r="T85" s="161"/>
      <c r="U85" s="161"/>
      <c r="V85" s="161"/>
      <c r="W85" s="161"/>
      <c r="X85" s="184"/>
      <c r="Y85" s="161"/>
      <c r="Z85" s="161"/>
      <c r="AA85" s="161"/>
    </row>
    <row r="86" spans="1:27" ht="14.4" x14ac:dyDescent="0.3">
      <c r="R86" s="173"/>
      <c r="T86" s="178"/>
      <c r="U86" s="178"/>
      <c r="V86" s="178"/>
      <c r="W86" s="178"/>
      <c r="X86" s="185"/>
      <c r="Y86" s="178"/>
      <c r="Z86" s="178"/>
      <c r="AA86" s="178"/>
    </row>
    <row r="87" spans="1:27" ht="14.4" x14ac:dyDescent="0.3">
      <c r="Q87" s="173"/>
      <c r="R87" s="173"/>
      <c r="T87" s="179"/>
      <c r="U87" s="179"/>
      <c r="V87" s="179"/>
      <c r="W87" s="179"/>
      <c r="X87" s="186"/>
      <c r="Y87" s="179"/>
      <c r="Z87" s="179"/>
      <c r="AA87" s="179"/>
    </row>
    <row r="88" spans="1:27" x14ac:dyDescent="0.25">
      <c r="Q88" s="174"/>
      <c r="R88" s="161"/>
      <c r="U88" s="187"/>
      <c r="V88" s="187"/>
      <c r="W88" s="187"/>
      <c r="X88" s="187"/>
    </row>
  </sheetData>
  <sheetProtection password="DA6F" sheet="1" objects="1" scenarios="1"/>
  <mergeCells count="39">
    <mergeCell ref="O38:Q38"/>
    <mergeCell ref="B17:E17"/>
    <mergeCell ref="A1:N1"/>
    <mergeCell ref="A3:B3"/>
    <mergeCell ref="C3:N3"/>
    <mergeCell ref="A5:B5"/>
    <mergeCell ref="C5:N5"/>
    <mergeCell ref="A7:B7"/>
    <mergeCell ref="C7:N7"/>
    <mergeCell ref="A9:C9"/>
    <mergeCell ref="A10:B10"/>
    <mergeCell ref="B14:E14"/>
    <mergeCell ref="B15:E15"/>
    <mergeCell ref="B16:E16"/>
    <mergeCell ref="B24:E24"/>
    <mergeCell ref="B25:E25"/>
    <mergeCell ref="B26:E26"/>
    <mergeCell ref="B18:E18"/>
    <mergeCell ref="B19:E19"/>
    <mergeCell ref="B20:E20"/>
    <mergeCell ref="B21:E21"/>
    <mergeCell ref="B22:E22"/>
    <mergeCell ref="B23:E23"/>
    <mergeCell ref="B30:E30"/>
    <mergeCell ref="B31:E31"/>
    <mergeCell ref="B32:E32"/>
    <mergeCell ref="B33:E33"/>
    <mergeCell ref="B27:E27"/>
    <mergeCell ref="B28:E28"/>
    <mergeCell ref="B29:E29"/>
    <mergeCell ref="B34:E34"/>
    <mergeCell ref="A40:G40"/>
    <mergeCell ref="A41:G41"/>
    <mergeCell ref="A42:G42"/>
    <mergeCell ref="A45:N45"/>
    <mergeCell ref="B35:E35"/>
    <mergeCell ref="B37:E37"/>
    <mergeCell ref="B38:E38"/>
    <mergeCell ref="B36:E36"/>
  </mergeCells>
  <conditionalFormatting sqref="F38">
    <cfRule type="expression" dxfId="4" priority="5">
      <formula>$F$38&gt;$F$36</formula>
    </cfRule>
  </conditionalFormatting>
  <conditionalFormatting sqref="G38">
    <cfRule type="expression" dxfId="3" priority="4">
      <formula>$G$38&gt;$G$36</formula>
    </cfRule>
  </conditionalFormatting>
  <conditionalFormatting sqref="K38">
    <cfRule type="expression" dxfId="2" priority="3">
      <formula>$K$38&gt;$K$36</formula>
    </cfRule>
  </conditionalFormatting>
  <conditionalFormatting sqref="L38">
    <cfRule type="expression" dxfId="1" priority="2">
      <formula>$L$38&gt;$L$36</formula>
    </cfRule>
  </conditionalFormatting>
  <conditionalFormatting sqref="M38">
    <cfRule type="expression" dxfId="0" priority="1">
      <formula>$M$38&gt;$M$36</formula>
    </cfRule>
  </conditionalFormatting>
  <dataValidations count="3">
    <dataValidation type="list" allowBlank="1" showInputMessage="1" showErrorMessage="1" sqref="C10" xr:uid="{00000000-0002-0000-0500-000000000000}">
      <formula1>$D$47:$D$50</formula1>
    </dataValidation>
    <dataValidation type="list" allowBlank="1" showInputMessage="1" showErrorMessage="1" sqref="R8:R10" xr:uid="{00000000-0002-0000-0500-000001000000}">
      <formula1>$O$47:$O$63</formula1>
    </dataValidation>
    <dataValidation type="list" allowBlank="1" showInputMessage="1" showErrorMessage="1" sqref="D9" xr:uid="{00000000-0002-0000-0500-000002000000}">
      <formula1>$A$47:$A$48</formula1>
    </dataValidation>
  </dataValidations>
  <pageMargins left="0.70866141732283472" right="0.70866141732283472" top="0.74803149606299213" bottom="0.74803149606299213" header="0.31496062992125984" footer="0.31496062992125984"/>
  <pageSetup scale="2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W85"/>
  <sheetViews>
    <sheetView topLeftCell="A11" zoomScaleNormal="100" workbookViewId="0">
      <selection activeCell="M28" sqref="M28"/>
    </sheetView>
  </sheetViews>
  <sheetFormatPr defaultColWidth="9.109375" defaultRowHeight="13.2" x14ac:dyDescent="0.25"/>
  <cols>
    <col min="1" max="1" width="5.6640625" style="120" customWidth="1"/>
    <col min="2" max="3" width="22.33203125" style="120" customWidth="1"/>
    <col min="4" max="4" width="26.88671875" style="120" customWidth="1"/>
    <col min="5" max="5" width="17.33203125" style="120" customWidth="1"/>
    <col min="6" max="6" width="18.6640625" style="120" hidden="1" customWidth="1"/>
    <col min="7" max="7" width="21" style="120" customWidth="1"/>
    <col min="8" max="8" width="20.33203125" style="120" hidden="1" customWidth="1"/>
    <col min="9" max="14" width="13.109375" style="120" customWidth="1"/>
    <col min="15" max="15" width="12.33203125" style="120" customWidth="1"/>
    <col min="16" max="16" width="11.33203125" style="120" customWidth="1"/>
    <col min="17" max="18" width="12.44140625" style="120" customWidth="1"/>
    <col min="19" max="23" width="9.109375" style="120" customWidth="1"/>
    <col min="24" max="16384" width="9.109375" style="120"/>
  </cols>
  <sheetData>
    <row r="1" spans="1:12" s="160" customFormat="1" ht="31.5" customHeight="1" x14ac:dyDescent="0.25">
      <c r="A1" s="374" t="s">
        <v>274</v>
      </c>
      <c r="B1" s="374"/>
      <c r="C1" s="374"/>
      <c r="D1" s="374"/>
      <c r="E1" s="374"/>
      <c r="F1" s="374"/>
      <c r="G1" s="374"/>
      <c r="H1" s="374"/>
    </row>
    <row r="2" spans="1:12" ht="15" hidden="1" customHeight="1" x14ac:dyDescent="0.25">
      <c r="A2" s="112"/>
      <c r="B2" s="112"/>
      <c r="C2" s="112"/>
      <c r="D2" s="112"/>
      <c r="E2" s="112"/>
      <c r="F2" s="112"/>
      <c r="G2" s="112"/>
      <c r="H2" s="112"/>
    </row>
    <row r="3" spans="1:12" s="115" customFormat="1" ht="19.5" hidden="1" customHeight="1" x14ac:dyDescent="0.25">
      <c r="A3" s="345" t="s">
        <v>179</v>
      </c>
      <c r="B3" s="345"/>
      <c r="C3" s="389"/>
      <c r="D3" s="389"/>
      <c r="E3" s="389"/>
      <c r="F3" s="389"/>
      <c r="G3" s="389"/>
      <c r="H3" s="389"/>
    </row>
    <row r="4" spans="1:12" s="115" customFormat="1" ht="9.75" hidden="1" customHeight="1" x14ac:dyDescent="0.25">
      <c r="A4" s="113"/>
      <c r="B4" s="113"/>
      <c r="C4" s="113"/>
      <c r="D4" s="114"/>
      <c r="E4" s="114"/>
      <c r="F4" s="114"/>
      <c r="G4" s="114"/>
    </row>
    <row r="5" spans="1:12" s="115" customFormat="1" ht="32.25" hidden="1" customHeight="1" x14ac:dyDescent="0.25">
      <c r="A5" s="345" t="s">
        <v>193</v>
      </c>
      <c r="B5" s="345"/>
      <c r="C5" s="381"/>
      <c r="D5" s="381"/>
      <c r="E5" s="381"/>
      <c r="F5" s="381"/>
      <c r="G5" s="381"/>
      <c r="H5" s="381"/>
    </row>
    <row r="6" spans="1:12" s="115" customFormat="1" ht="9.75" hidden="1" customHeight="1" x14ac:dyDescent="0.25">
      <c r="A6" s="113"/>
      <c r="B6" s="113"/>
      <c r="C6" s="113"/>
      <c r="D6" s="114"/>
      <c r="E6" s="114"/>
      <c r="F6" s="114"/>
      <c r="G6" s="114"/>
    </row>
    <row r="7" spans="1:12" s="115" customFormat="1" ht="32.25" hidden="1" customHeight="1" x14ac:dyDescent="0.25">
      <c r="A7" s="345" t="s">
        <v>194</v>
      </c>
      <c r="B7" s="345"/>
      <c r="C7" s="381"/>
      <c r="D7" s="381"/>
      <c r="E7" s="381"/>
      <c r="F7" s="381"/>
      <c r="G7" s="381"/>
      <c r="H7" s="381"/>
    </row>
    <row r="8" spans="1:12" ht="15" hidden="1" customHeight="1" x14ac:dyDescent="0.25">
      <c r="A8" s="116"/>
      <c r="B8" s="116"/>
      <c r="C8" s="117"/>
      <c r="D8" s="112"/>
      <c r="E8" s="112"/>
      <c r="F8" s="112"/>
      <c r="G8" s="112"/>
      <c r="H8" s="112"/>
      <c r="L8" s="161"/>
    </row>
    <row r="9" spans="1:12" ht="53.25" hidden="1" customHeight="1" x14ac:dyDescent="0.25">
      <c r="A9" s="382" t="s">
        <v>273</v>
      </c>
      <c r="B9" s="383"/>
      <c r="C9" s="384"/>
      <c r="D9" s="118" t="s">
        <v>138</v>
      </c>
      <c r="E9" s="112"/>
      <c r="F9" s="112"/>
      <c r="G9" s="112"/>
      <c r="H9" s="112"/>
      <c r="L9" s="161"/>
    </row>
    <row r="10" spans="1:12" ht="23.25" hidden="1" customHeight="1" x14ac:dyDescent="0.25">
      <c r="A10" s="390" t="s">
        <v>196</v>
      </c>
      <c r="B10" s="391"/>
      <c r="C10" s="392"/>
      <c r="D10" s="118" t="str">
        <f>+'wartość pomocy_EDB'!$K$7</f>
        <v>średnie</v>
      </c>
      <c r="E10" s="112"/>
      <c r="F10" s="112"/>
      <c r="G10" s="112"/>
      <c r="H10" s="112"/>
      <c r="L10" s="161"/>
    </row>
    <row r="11" spans="1:12" ht="15.75" customHeight="1" x14ac:dyDescent="0.25">
      <c r="A11" s="112"/>
      <c r="B11" s="112"/>
      <c r="C11" s="112"/>
      <c r="D11" s="112"/>
      <c r="E11" s="112"/>
      <c r="F11" s="112"/>
      <c r="G11" s="112"/>
      <c r="H11" s="112"/>
    </row>
    <row r="12" spans="1:12" s="142" customFormat="1" ht="15" customHeight="1" x14ac:dyDescent="0.3">
      <c r="A12" s="121" t="s">
        <v>198</v>
      </c>
      <c r="B12" s="121"/>
      <c r="C12" s="121"/>
      <c r="D12" s="121"/>
      <c r="E12" s="121"/>
      <c r="F12" s="121"/>
      <c r="G12" s="121"/>
      <c r="H12" s="121"/>
    </row>
    <row r="13" spans="1:12" ht="4.5" customHeight="1" x14ac:dyDescent="0.25">
      <c r="A13" s="112"/>
      <c r="B13" s="112"/>
      <c r="C13" s="112"/>
      <c r="D13" s="112"/>
      <c r="E13" s="112"/>
      <c r="F13" s="112"/>
      <c r="G13" s="112"/>
      <c r="H13" s="112"/>
    </row>
    <row r="14" spans="1:12" ht="31.5" customHeight="1" x14ac:dyDescent="0.25">
      <c r="A14" s="122" t="s">
        <v>199</v>
      </c>
      <c r="B14" s="343" t="s">
        <v>1</v>
      </c>
      <c r="C14" s="385"/>
      <c r="D14" s="385"/>
      <c r="E14" s="344"/>
      <c r="F14" s="123" t="s">
        <v>200</v>
      </c>
      <c r="G14" s="123" t="s">
        <v>278</v>
      </c>
      <c r="H14" s="122" t="s">
        <v>2</v>
      </c>
    </row>
    <row r="15" spans="1:12" ht="24.75" customHeight="1" x14ac:dyDescent="0.25">
      <c r="A15" s="122">
        <v>1</v>
      </c>
      <c r="B15" s="356" t="s">
        <v>275</v>
      </c>
      <c r="C15" s="370"/>
      <c r="D15" s="370"/>
      <c r="E15" s="357"/>
      <c r="F15" s="248"/>
      <c r="G15" s="124">
        <f>SUM(G16:G22)</f>
        <v>0</v>
      </c>
      <c r="H15" s="124">
        <f>SUM(H16:H22)</f>
        <v>0</v>
      </c>
    </row>
    <row r="16" spans="1:12" s="162" customFormat="1" ht="24.75" customHeight="1" x14ac:dyDescent="0.25">
      <c r="A16" s="125" t="s">
        <v>3</v>
      </c>
      <c r="B16" s="341" t="s">
        <v>271</v>
      </c>
      <c r="C16" s="371"/>
      <c r="D16" s="371"/>
      <c r="E16" s="342"/>
      <c r="F16" s="255"/>
      <c r="G16" s="126"/>
      <c r="H16" s="128">
        <f>SUM(F16:G16)</f>
        <v>0</v>
      </c>
    </row>
    <row r="17" spans="1:18" s="162" customFormat="1" ht="24.75" customHeight="1" x14ac:dyDescent="0.25">
      <c r="A17" s="129" t="s">
        <v>4</v>
      </c>
      <c r="B17" s="341" t="s">
        <v>65</v>
      </c>
      <c r="C17" s="371"/>
      <c r="D17" s="371"/>
      <c r="E17" s="342"/>
      <c r="F17" s="255"/>
      <c r="G17" s="126"/>
      <c r="H17" s="128">
        <f t="shared" ref="H17:H22" si="0">SUM(F17:G17)</f>
        <v>0</v>
      </c>
      <c r="K17" s="163"/>
      <c r="L17" s="164"/>
    </row>
    <row r="18" spans="1:18" s="162" customFormat="1" ht="24.75" customHeight="1" x14ac:dyDescent="0.25">
      <c r="A18" s="129" t="s">
        <v>5</v>
      </c>
      <c r="B18" s="341" t="s">
        <v>201</v>
      </c>
      <c r="C18" s="371"/>
      <c r="D18" s="371"/>
      <c r="E18" s="342"/>
      <c r="F18" s="255"/>
      <c r="G18" s="126"/>
      <c r="H18" s="128">
        <f t="shared" si="0"/>
        <v>0</v>
      </c>
      <c r="L18" s="165"/>
    </row>
    <row r="19" spans="1:18" s="162" customFormat="1" ht="24.75" customHeight="1" x14ac:dyDescent="0.25">
      <c r="A19" s="125" t="s">
        <v>6</v>
      </c>
      <c r="B19" s="341" t="s">
        <v>202</v>
      </c>
      <c r="C19" s="371"/>
      <c r="D19" s="371"/>
      <c r="E19" s="342"/>
      <c r="F19" s="255"/>
      <c r="G19" s="126"/>
      <c r="H19" s="128">
        <f t="shared" si="0"/>
        <v>0</v>
      </c>
    </row>
    <row r="20" spans="1:18" s="162" customFormat="1" ht="24.75" customHeight="1" x14ac:dyDescent="0.25">
      <c r="A20" s="129" t="s">
        <v>7</v>
      </c>
      <c r="B20" s="341" t="s">
        <v>203</v>
      </c>
      <c r="C20" s="371"/>
      <c r="D20" s="371"/>
      <c r="E20" s="342"/>
      <c r="F20" s="255"/>
      <c r="G20" s="126"/>
      <c r="H20" s="128">
        <f t="shared" si="0"/>
        <v>0</v>
      </c>
    </row>
    <row r="21" spans="1:18" s="162" customFormat="1" ht="24.75" customHeight="1" x14ac:dyDescent="0.25">
      <c r="A21" s="129" t="s">
        <v>191</v>
      </c>
      <c r="B21" s="341" t="s">
        <v>8</v>
      </c>
      <c r="C21" s="371"/>
      <c r="D21" s="371"/>
      <c r="E21" s="342"/>
      <c r="F21" s="255"/>
      <c r="G21" s="126"/>
      <c r="H21" s="128">
        <f t="shared" si="0"/>
        <v>0</v>
      </c>
    </row>
    <row r="22" spans="1:18" s="162" customFormat="1" ht="24.75" customHeight="1" x14ac:dyDescent="0.25">
      <c r="A22" s="129" t="s">
        <v>204</v>
      </c>
      <c r="B22" s="341" t="s">
        <v>269</v>
      </c>
      <c r="C22" s="371"/>
      <c r="D22" s="371"/>
      <c r="E22" s="342"/>
      <c r="F22" s="255"/>
      <c r="G22" s="126"/>
      <c r="H22" s="128">
        <f t="shared" si="0"/>
        <v>0</v>
      </c>
    </row>
    <row r="23" spans="1:18" s="162" customFormat="1" ht="18" hidden="1" customHeight="1" x14ac:dyDescent="0.25">
      <c r="A23" s="130">
        <v>2</v>
      </c>
      <c r="B23" s="356" t="s">
        <v>205</v>
      </c>
      <c r="C23" s="370"/>
      <c r="D23" s="370"/>
      <c r="E23" s="357"/>
      <c r="F23" s="133">
        <f>SUM(F24:F26)</f>
        <v>0</v>
      </c>
      <c r="G23" s="133">
        <f>SUM(G24:G26)</f>
        <v>0</v>
      </c>
      <c r="H23" s="133">
        <f>SUM(H24:H26)</f>
        <v>0</v>
      </c>
    </row>
    <row r="24" spans="1:18" s="162" customFormat="1" ht="18" hidden="1" customHeight="1" x14ac:dyDescent="0.25">
      <c r="A24" s="129" t="s">
        <v>9</v>
      </c>
      <c r="B24" s="341" t="s">
        <v>14</v>
      </c>
      <c r="C24" s="371"/>
      <c r="D24" s="371"/>
      <c r="E24" s="342"/>
      <c r="F24" s="127"/>
      <c r="G24" s="127"/>
      <c r="H24" s="128">
        <f t="shared" ref="H24:H26" si="1">SUM(F24:G24)</f>
        <v>0</v>
      </c>
    </row>
    <row r="25" spans="1:18" s="162" customFormat="1" ht="18" hidden="1" customHeight="1" x14ac:dyDescent="0.25">
      <c r="A25" s="129" t="s">
        <v>10</v>
      </c>
      <c r="B25" s="341" t="s">
        <v>14</v>
      </c>
      <c r="C25" s="371"/>
      <c r="D25" s="371"/>
      <c r="E25" s="342"/>
      <c r="F25" s="127"/>
      <c r="G25" s="127"/>
      <c r="H25" s="128">
        <f t="shared" si="1"/>
        <v>0</v>
      </c>
    </row>
    <row r="26" spans="1:18" s="162" customFormat="1" ht="18" hidden="1" customHeight="1" x14ac:dyDescent="0.25">
      <c r="A26" s="129" t="s">
        <v>11</v>
      </c>
      <c r="B26" s="341" t="s">
        <v>14</v>
      </c>
      <c r="C26" s="371"/>
      <c r="D26" s="371"/>
      <c r="E26" s="342"/>
      <c r="F26" s="127"/>
      <c r="G26" s="127"/>
      <c r="H26" s="128">
        <f t="shared" si="1"/>
        <v>0</v>
      </c>
    </row>
    <row r="27" spans="1:18" s="162" customFormat="1" ht="19.5" hidden="1" customHeight="1" x14ac:dyDescent="0.25">
      <c r="A27" s="130">
        <v>2</v>
      </c>
      <c r="B27" s="356" t="s">
        <v>16</v>
      </c>
      <c r="C27" s="370"/>
      <c r="D27" s="370"/>
      <c r="E27" s="357"/>
      <c r="F27" s="249">
        <f>F23</f>
        <v>0</v>
      </c>
      <c r="G27" s="249">
        <f>G15+G23</f>
        <v>0</v>
      </c>
      <c r="H27" s="133">
        <f>+H15+H23</f>
        <v>0</v>
      </c>
      <c r="L27" s="164"/>
    </row>
    <row r="28" spans="1:18" s="162" customFormat="1" ht="22.5" customHeight="1" x14ac:dyDescent="0.25">
      <c r="A28" s="122">
        <v>2</v>
      </c>
      <c r="B28" s="356" t="s">
        <v>277</v>
      </c>
      <c r="C28" s="370"/>
      <c r="D28" s="370"/>
      <c r="E28" s="370"/>
      <c r="F28" s="250"/>
      <c r="G28" s="131">
        <f>VLOOKUP(D9,A43:B44,2,FALSE)+VLOOKUP(D10,D43:E46,2,FALSE)</f>
        <v>0.4</v>
      </c>
      <c r="L28" s="165"/>
    </row>
    <row r="29" spans="1:18" s="162" customFormat="1" ht="22.5" customHeight="1" x14ac:dyDescent="0.25">
      <c r="A29" s="122">
        <v>3</v>
      </c>
      <c r="B29" s="356" t="s">
        <v>327</v>
      </c>
      <c r="C29" s="370"/>
      <c r="D29" s="370"/>
      <c r="E29" s="370"/>
      <c r="F29" s="250"/>
      <c r="G29" s="133">
        <f>ROUNDDOWN(G28*H15,2)</f>
        <v>0</v>
      </c>
    </row>
    <row r="30" spans="1:18" ht="29.25" customHeight="1" x14ac:dyDescent="0.25">
      <c r="A30" s="122">
        <v>4</v>
      </c>
      <c r="B30" s="360" t="s">
        <v>320</v>
      </c>
      <c r="C30" s="360"/>
      <c r="D30" s="360"/>
      <c r="E30" s="360"/>
      <c r="F30" s="146">
        <v>10</v>
      </c>
      <c r="G30" s="149"/>
      <c r="H30" s="147"/>
      <c r="I30" s="162"/>
      <c r="J30" s="162"/>
      <c r="K30" s="162"/>
      <c r="L30" s="165"/>
      <c r="M30" s="162"/>
      <c r="N30" s="162"/>
      <c r="R30" s="168"/>
    </row>
    <row r="31" spans="1:18" ht="29.25" customHeight="1" x14ac:dyDescent="0.25">
      <c r="A31" s="122">
        <v>5</v>
      </c>
      <c r="B31" s="360" t="s">
        <v>328</v>
      </c>
      <c r="C31" s="360"/>
      <c r="D31" s="360"/>
      <c r="E31" s="360"/>
      <c r="F31" s="146">
        <f>N27-F30</f>
        <v>-10</v>
      </c>
      <c r="G31" s="150">
        <f>G29-G30</f>
        <v>0</v>
      </c>
      <c r="H31" s="147"/>
      <c r="I31" s="162"/>
      <c r="J31" s="162"/>
      <c r="K31" s="162"/>
      <c r="L31" s="162"/>
      <c r="M31" s="162"/>
      <c r="N31" s="162"/>
      <c r="R31" s="168"/>
    </row>
    <row r="32" spans="1:18" ht="29.25" customHeight="1" x14ac:dyDescent="0.25">
      <c r="A32" s="122">
        <v>6</v>
      </c>
      <c r="B32" s="360" t="s">
        <v>323</v>
      </c>
      <c r="C32" s="360"/>
      <c r="D32" s="360"/>
      <c r="E32" s="360"/>
      <c r="F32" s="146">
        <v>300</v>
      </c>
      <c r="G32" s="149"/>
      <c r="H32" s="147"/>
      <c r="I32" s="162"/>
      <c r="J32" s="162"/>
      <c r="K32" s="162"/>
      <c r="L32" s="165"/>
      <c r="M32" s="162"/>
      <c r="N32" s="162"/>
      <c r="R32" s="168"/>
    </row>
    <row r="33" spans="1:18" ht="29.25" customHeight="1" x14ac:dyDescent="0.25">
      <c r="A33" s="122">
        <v>7</v>
      </c>
      <c r="B33" s="356" t="s">
        <v>329</v>
      </c>
      <c r="C33" s="370"/>
      <c r="D33" s="370"/>
      <c r="E33" s="357"/>
      <c r="F33" s="146" t="e">
        <f>F32/'wartość pomocy_EDB'!AA10*'wartość pomocy_EDB'!AB10</f>
        <v>#DIV/0!</v>
      </c>
      <c r="G33" s="150">
        <f>IFERROR(G32/'wartość pomocy_EDB'!AB16*'wartość pomocy_EDB'!AC16,0)</f>
        <v>0</v>
      </c>
      <c r="H33" s="147"/>
      <c r="I33" s="373" t="str">
        <f>IF(G33&gt;G31,"przekroczenie maksymalnej wartości pomocy na sieć!","")</f>
        <v/>
      </c>
      <c r="J33" s="373"/>
      <c r="K33" s="373"/>
      <c r="L33" s="162"/>
      <c r="M33" s="162"/>
      <c r="N33" s="162"/>
      <c r="R33" s="168"/>
    </row>
    <row r="34" spans="1:18" s="162" customFormat="1" ht="5.25" customHeight="1" x14ac:dyDescent="0.25">
      <c r="A34" s="157"/>
      <c r="B34" s="116"/>
      <c r="C34" s="116"/>
      <c r="D34" s="116"/>
      <c r="E34" s="116"/>
      <c r="F34" s="229"/>
      <c r="G34" s="251"/>
      <c r="L34" s="165"/>
    </row>
    <row r="35" spans="1:18" ht="6.75" customHeight="1" x14ac:dyDescent="0.25">
      <c r="A35" s="134"/>
      <c r="B35" s="134"/>
      <c r="C35" s="134"/>
      <c r="D35" s="135"/>
      <c r="E35" s="135"/>
      <c r="F35" s="135"/>
      <c r="G35" s="135"/>
      <c r="H35" s="136"/>
      <c r="L35" s="168"/>
    </row>
    <row r="36" spans="1:18" s="137" customFormat="1" ht="94.5" customHeight="1" x14ac:dyDescent="0.25">
      <c r="A36" s="367" t="s">
        <v>326</v>
      </c>
      <c r="B36" s="367"/>
      <c r="C36" s="367"/>
      <c r="D36" s="367"/>
      <c r="E36" s="367"/>
      <c r="F36" s="367"/>
      <c r="G36" s="367"/>
    </row>
    <row r="37" spans="1:18" s="137" customFormat="1" ht="36" customHeight="1" x14ac:dyDescent="0.25">
      <c r="A37" s="368" t="s">
        <v>272</v>
      </c>
      <c r="B37" s="368"/>
      <c r="C37" s="368"/>
      <c r="D37" s="368"/>
      <c r="E37" s="368"/>
      <c r="F37" s="368"/>
      <c r="G37" s="368"/>
      <c r="H37" s="138"/>
    </row>
    <row r="38" spans="1:18" s="137" customFormat="1" ht="105" customHeight="1" x14ac:dyDescent="0.25">
      <c r="A38" s="386"/>
      <c r="B38" s="387"/>
      <c r="C38" s="387"/>
      <c r="D38" s="387"/>
      <c r="E38" s="387"/>
      <c r="F38" s="387"/>
      <c r="G38" s="388"/>
      <c r="H38" s="252"/>
    </row>
    <row r="39" spans="1:18" s="137" customFormat="1" ht="15" customHeight="1" x14ac:dyDescent="0.25">
      <c r="A39" s="140"/>
      <c r="B39" s="140"/>
      <c r="C39" s="140"/>
      <c r="D39" s="140"/>
      <c r="E39" s="140"/>
      <c r="F39" s="140"/>
    </row>
    <row r="40" spans="1:18" s="137" customFormat="1" ht="16.5" hidden="1" customHeight="1" x14ac:dyDescent="0.25">
      <c r="A40" s="140"/>
      <c r="B40" s="140"/>
      <c r="C40" s="140"/>
      <c r="D40" s="140"/>
      <c r="E40" s="140"/>
      <c r="F40" s="140"/>
    </row>
    <row r="41" spans="1:18" s="137" customFormat="1" ht="15" hidden="1" customHeight="1" x14ac:dyDescent="0.25">
      <c r="A41" s="362"/>
      <c r="B41" s="362"/>
      <c r="C41" s="362"/>
      <c r="D41" s="362"/>
      <c r="E41" s="362"/>
      <c r="F41" s="362"/>
      <c r="G41" s="362"/>
      <c r="H41" s="362"/>
    </row>
    <row r="42" spans="1:18" ht="15" hidden="1" customHeight="1" x14ac:dyDescent="0.3">
      <c r="A42" s="120" t="s">
        <v>206</v>
      </c>
      <c r="B42" s="141"/>
      <c r="C42" s="141"/>
      <c r="D42" s="142" t="s">
        <v>207</v>
      </c>
      <c r="F42" s="141"/>
      <c r="G42" s="141"/>
      <c r="H42" s="141"/>
      <c r="I42" s="141"/>
    </row>
    <row r="43" spans="1:18" ht="14.4" hidden="1" x14ac:dyDescent="0.3">
      <c r="A43" s="120" t="s">
        <v>138</v>
      </c>
      <c r="B43" s="143">
        <v>0.3</v>
      </c>
      <c r="D43" s="144" t="s">
        <v>33</v>
      </c>
      <c r="E43" s="145">
        <v>0</v>
      </c>
      <c r="F43" s="238"/>
      <c r="I43" s="142"/>
    </row>
    <row r="44" spans="1:18" ht="14.4" hidden="1" x14ac:dyDescent="0.3">
      <c r="A44" s="120" t="s">
        <v>137</v>
      </c>
      <c r="B44" s="143">
        <v>0.45</v>
      </c>
      <c r="D44" s="144" t="s">
        <v>34</v>
      </c>
      <c r="E44" s="145">
        <v>0.1</v>
      </c>
      <c r="G44" s="145"/>
      <c r="I44" s="144"/>
      <c r="J44" s="145"/>
      <c r="M44" s="144"/>
      <c r="N44" s="169"/>
      <c r="O44" s="169"/>
      <c r="P44" s="144"/>
    </row>
    <row r="45" spans="1:18" ht="14.4" hidden="1" x14ac:dyDescent="0.3">
      <c r="D45" s="144" t="s">
        <v>35</v>
      </c>
      <c r="E45" s="145">
        <v>0.2</v>
      </c>
      <c r="G45" s="145"/>
      <c r="I45" s="144"/>
      <c r="J45" s="145"/>
      <c r="M45" s="144"/>
      <c r="N45" s="170"/>
      <c r="O45" s="170"/>
      <c r="P45" s="144"/>
    </row>
    <row r="46" spans="1:18" ht="14.4" hidden="1" x14ac:dyDescent="0.3">
      <c r="D46" s="144" t="s">
        <v>74</v>
      </c>
      <c r="E46" s="145">
        <v>0.2</v>
      </c>
      <c r="G46" s="145"/>
      <c r="I46" s="144"/>
      <c r="J46" s="145"/>
      <c r="M46" s="144"/>
      <c r="N46" s="169"/>
      <c r="O46" s="169"/>
    </row>
    <row r="47" spans="1:18" ht="14.4" x14ac:dyDescent="0.3">
      <c r="G47" s="145"/>
      <c r="I47" s="144"/>
      <c r="J47" s="145"/>
      <c r="M47" s="144"/>
      <c r="N47" s="169"/>
      <c r="O47" s="169"/>
    </row>
    <row r="48" spans="1:18" ht="14.4" x14ac:dyDescent="0.3">
      <c r="G48" s="145"/>
      <c r="I48" s="144"/>
      <c r="J48" s="145"/>
      <c r="M48" s="144"/>
      <c r="N48" s="169"/>
      <c r="O48" s="169"/>
    </row>
    <row r="49" spans="7:19" ht="14.4" x14ac:dyDescent="0.3">
      <c r="G49" s="145"/>
      <c r="I49" s="144"/>
      <c r="J49" s="145"/>
      <c r="M49" s="144"/>
      <c r="N49" s="169"/>
      <c r="O49" s="169"/>
    </row>
    <row r="50" spans="7:19" ht="14.4" x14ac:dyDescent="0.3">
      <c r="G50" s="145"/>
      <c r="I50" s="144"/>
      <c r="J50" s="145"/>
    </row>
    <row r="51" spans="7:19" ht="14.4" x14ac:dyDescent="0.3">
      <c r="G51" s="145"/>
      <c r="I51" s="144"/>
      <c r="J51" s="145"/>
    </row>
    <row r="52" spans="7:19" ht="14.4" x14ac:dyDescent="0.3">
      <c r="G52" s="145"/>
      <c r="I52" s="144"/>
      <c r="J52" s="145"/>
    </row>
    <row r="53" spans="7:19" ht="14.4" x14ac:dyDescent="0.3">
      <c r="G53" s="145"/>
      <c r="I53" s="144"/>
      <c r="J53" s="145"/>
    </row>
    <row r="54" spans="7:19" ht="14.4" x14ac:dyDescent="0.3">
      <c r="G54" s="145"/>
      <c r="I54" s="144"/>
      <c r="J54" s="145"/>
    </row>
    <row r="55" spans="7:19" ht="14.4" x14ac:dyDescent="0.3">
      <c r="G55" s="145"/>
      <c r="I55" s="144"/>
      <c r="J55" s="169"/>
    </row>
    <row r="56" spans="7:19" ht="14.4" x14ac:dyDescent="0.3">
      <c r="G56" s="145"/>
      <c r="I56" s="144"/>
      <c r="J56" s="169"/>
    </row>
    <row r="57" spans="7:19" ht="14.4" x14ac:dyDescent="0.3">
      <c r="G57" s="145"/>
      <c r="I57" s="144"/>
      <c r="J57" s="169"/>
    </row>
    <row r="58" spans="7:19" ht="14.4" x14ac:dyDescent="0.3">
      <c r="G58" s="145"/>
      <c r="I58" s="144"/>
      <c r="J58" s="169"/>
      <c r="M58" s="144"/>
      <c r="O58" s="171"/>
    </row>
    <row r="59" spans="7:19" ht="14.4" x14ac:dyDescent="0.3">
      <c r="G59" s="145"/>
      <c r="I59" s="144"/>
      <c r="J59" s="169"/>
      <c r="M59" s="144"/>
      <c r="O59" s="172"/>
    </row>
    <row r="60" spans="7:19" ht="14.4" x14ac:dyDescent="0.3">
      <c r="G60" s="145"/>
      <c r="I60" s="144"/>
      <c r="J60" s="169"/>
      <c r="K60" s="173"/>
    </row>
    <row r="61" spans="7:19" ht="14.4" x14ac:dyDescent="0.3">
      <c r="G61" s="145"/>
      <c r="K61" s="174"/>
      <c r="L61" s="161"/>
      <c r="M61" s="175"/>
      <c r="O61" s="176"/>
    </row>
    <row r="62" spans="7:19" ht="14.4" x14ac:dyDescent="0.3">
      <c r="G62" s="145"/>
      <c r="M62" s="176"/>
      <c r="N62" s="177"/>
      <c r="O62" s="177"/>
      <c r="P62" s="177"/>
      <c r="Q62" s="177"/>
      <c r="R62" s="177"/>
      <c r="S62" s="177"/>
    </row>
    <row r="63" spans="7:19" ht="14.4" x14ac:dyDescent="0.3">
      <c r="G63" s="145"/>
      <c r="M63" s="176"/>
      <c r="N63" s="161"/>
      <c r="O63" s="161"/>
      <c r="P63" s="161"/>
      <c r="Q63" s="161"/>
      <c r="R63" s="161"/>
    </row>
    <row r="64" spans="7:19" ht="14.4" x14ac:dyDescent="0.3">
      <c r="G64" s="145"/>
      <c r="M64" s="176"/>
      <c r="N64" s="178"/>
      <c r="O64" s="178"/>
      <c r="P64" s="178"/>
      <c r="Q64" s="178"/>
      <c r="R64" s="178"/>
    </row>
    <row r="65" spans="7:23" ht="14.4" x14ac:dyDescent="0.3">
      <c r="G65" s="145"/>
      <c r="M65" s="176"/>
      <c r="N65" s="179"/>
      <c r="O65" s="179"/>
      <c r="P65" s="179"/>
      <c r="Q65" s="179"/>
      <c r="R65" s="179"/>
    </row>
    <row r="66" spans="7:23" ht="14.4" x14ac:dyDescent="0.3">
      <c r="G66" s="145"/>
      <c r="K66" s="173"/>
      <c r="M66" s="176"/>
    </row>
    <row r="67" spans="7:23" ht="14.4" x14ac:dyDescent="0.3">
      <c r="G67" s="145"/>
      <c r="M67" s="176"/>
    </row>
    <row r="68" spans="7:23" ht="14.4" x14ac:dyDescent="0.3">
      <c r="G68" s="145"/>
    </row>
    <row r="69" spans="7:23" ht="14.4" x14ac:dyDescent="0.3">
      <c r="G69" s="145"/>
      <c r="M69" s="176"/>
      <c r="N69" s="180"/>
    </row>
    <row r="70" spans="7:23" ht="14.4" x14ac:dyDescent="0.3">
      <c r="G70" s="145"/>
    </row>
    <row r="71" spans="7:23" ht="14.4" x14ac:dyDescent="0.3">
      <c r="G71" s="145"/>
    </row>
    <row r="72" spans="7:23" ht="14.4" x14ac:dyDescent="0.3">
      <c r="M72" s="181"/>
      <c r="N72" s="161"/>
      <c r="O72" s="161"/>
      <c r="P72" s="161"/>
      <c r="Q72" s="161"/>
      <c r="R72" s="161"/>
      <c r="S72" s="161"/>
      <c r="T72" s="161"/>
    </row>
    <row r="73" spans="7:23" x14ac:dyDescent="0.25">
      <c r="M73" s="182"/>
      <c r="O73" s="161"/>
      <c r="P73" s="161"/>
      <c r="Q73" s="161"/>
      <c r="R73" s="161"/>
      <c r="S73" s="161"/>
      <c r="T73" s="173"/>
      <c r="U73" s="173"/>
      <c r="V73" s="161"/>
      <c r="W73" s="161"/>
    </row>
    <row r="74" spans="7:23" x14ac:dyDescent="0.25">
      <c r="L74" s="173"/>
      <c r="M74" s="182"/>
      <c r="N74" s="161"/>
      <c r="O74" s="161"/>
      <c r="P74" s="161"/>
      <c r="Q74" s="161"/>
      <c r="R74" s="161"/>
      <c r="S74" s="161"/>
      <c r="T74" s="161"/>
      <c r="U74" s="161"/>
      <c r="V74" s="161"/>
      <c r="W74" s="161"/>
    </row>
    <row r="75" spans="7:23" x14ac:dyDescent="0.25">
      <c r="L75" s="173"/>
      <c r="N75" s="178"/>
      <c r="O75" s="178"/>
      <c r="P75" s="178"/>
      <c r="Q75" s="178"/>
      <c r="R75" s="178"/>
      <c r="S75" s="178"/>
      <c r="T75" s="178"/>
      <c r="U75" s="178"/>
      <c r="V75" s="178"/>
      <c r="W75" s="178"/>
    </row>
    <row r="76" spans="7:23" x14ac:dyDescent="0.25">
      <c r="K76" s="173"/>
      <c r="N76" s="179"/>
      <c r="O76" s="179"/>
      <c r="P76" s="179"/>
      <c r="Q76" s="179"/>
      <c r="R76" s="179"/>
      <c r="S76" s="179"/>
      <c r="T76" s="179"/>
      <c r="U76" s="179"/>
      <c r="V76" s="179"/>
      <c r="W76" s="179"/>
    </row>
    <row r="77" spans="7:23" s="162" customFormat="1" x14ac:dyDescent="0.25">
      <c r="K77" s="174"/>
      <c r="L77" s="161"/>
      <c r="M77" s="120"/>
      <c r="N77" s="120"/>
      <c r="O77" s="183"/>
      <c r="P77" s="183"/>
      <c r="Q77" s="183"/>
      <c r="R77" s="183"/>
      <c r="S77" s="183"/>
      <c r="T77" s="120"/>
      <c r="U77" s="120"/>
      <c r="V77" s="120"/>
      <c r="W77" s="120"/>
    </row>
    <row r="81" spans="11:21" x14ac:dyDescent="0.25"/>
    <row r="82" spans="11:21" ht="14.4" x14ac:dyDescent="0.3">
      <c r="L82" s="173"/>
      <c r="M82" s="173"/>
      <c r="N82" s="161"/>
      <c r="O82" s="161"/>
      <c r="P82" s="161"/>
      <c r="Q82" s="161"/>
      <c r="R82" s="184"/>
      <c r="S82" s="161"/>
      <c r="T82" s="161"/>
      <c r="U82" s="161"/>
    </row>
    <row r="83" spans="11:21" ht="14.4" x14ac:dyDescent="0.3">
      <c r="L83" s="173"/>
      <c r="N83" s="178"/>
      <c r="O83" s="178"/>
      <c r="P83" s="178"/>
      <c r="Q83" s="178"/>
      <c r="R83" s="185"/>
      <c r="S83" s="178"/>
      <c r="T83" s="178"/>
      <c r="U83" s="178"/>
    </row>
    <row r="84" spans="11:21" ht="14.4" x14ac:dyDescent="0.3">
      <c r="K84" s="173"/>
      <c r="L84" s="173"/>
      <c r="N84" s="179"/>
      <c r="O84" s="179"/>
      <c r="P84" s="179"/>
      <c r="Q84" s="179"/>
      <c r="R84" s="186"/>
      <c r="S84" s="179"/>
      <c r="T84" s="179"/>
      <c r="U84" s="179"/>
    </row>
    <row r="85" spans="11:21" x14ac:dyDescent="0.25">
      <c r="K85" s="174"/>
      <c r="L85" s="161"/>
      <c r="O85" s="187"/>
      <c r="P85" s="187"/>
      <c r="Q85" s="187"/>
      <c r="R85" s="187"/>
    </row>
  </sheetData>
  <mergeCells count="34">
    <mergeCell ref="B17:E17"/>
    <mergeCell ref="A1:H1"/>
    <mergeCell ref="A3:B3"/>
    <mergeCell ref="C3:H3"/>
    <mergeCell ref="A5:B5"/>
    <mergeCell ref="C5:H5"/>
    <mergeCell ref="A7:B7"/>
    <mergeCell ref="C7:H7"/>
    <mergeCell ref="A9:C9"/>
    <mergeCell ref="A10:C10"/>
    <mergeCell ref="B14:E14"/>
    <mergeCell ref="B15:E15"/>
    <mergeCell ref="B16:E16"/>
    <mergeCell ref="B24:E24"/>
    <mergeCell ref="B25:E25"/>
    <mergeCell ref="B26:E26"/>
    <mergeCell ref="B27:E27"/>
    <mergeCell ref="B18:E18"/>
    <mergeCell ref="B19:E19"/>
    <mergeCell ref="B20:E20"/>
    <mergeCell ref="B21:E21"/>
    <mergeCell ref="B22:E22"/>
    <mergeCell ref="B23:E23"/>
    <mergeCell ref="I33:K33"/>
    <mergeCell ref="A41:H41"/>
    <mergeCell ref="B28:E28"/>
    <mergeCell ref="B29:E29"/>
    <mergeCell ref="A36:G36"/>
    <mergeCell ref="A37:G37"/>
    <mergeCell ref="A38:G38"/>
    <mergeCell ref="B30:E30"/>
    <mergeCell ref="B31:E31"/>
    <mergeCell ref="B32:E32"/>
    <mergeCell ref="B33:E33"/>
  </mergeCells>
  <dataValidations count="3">
    <dataValidation type="list" allowBlank="1" showInputMessage="1" showErrorMessage="1" sqref="D10" xr:uid="{00000000-0002-0000-0600-000000000000}">
      <formula1>$D$43:$D$46</formula1>
    </dataValidation>
    <dataValidation type="list" allowBlank="1" showInputMessage="1" showErrorMessage="1" sqref="L8:L10" xr:uid="{00000000-0002-0000-0600-000001000000}">
      <formula1>$I$44:$I$60</formula1>
    </dataValidation>
    <dataValidation type="list" allowBlank="1" showInputMessage="1" showErrorMessage="1" sqref="D9" xr:uid="{00000000-0002-0000-0600-000002000000}">
      <formula1>$A$43:$A$44</formula1>
    </dataValidation>
  </dataValidations>
  <pageMargins left="0.70866141732283472" right="0.70866141732283472" top="0.74803149606299213" bottom="0.74803149606299213" header="0.31496062992125984" footer="0.31496062992125984"/>
  <pageSetup scale="31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89"/>
  <sheetViews>
    <sheetView workbookViewId="0">
      <selection sqref="A1:H1"/>
    </sheetView>
  </sheetViews>
  <sheetFormatPr defaultColWidth="9.109375" defaultRowHeight="13.2" x14ac:dyDescent="0.25"/>
  <cols>
    <col min="1" max="1" width="5.6640625" style="120" customWidth="1"/>
    <col min="2" max="2" width="16.109375" style="120" customWidth="1"/>
    <col min="3" max="3" width="22.33203125" style="120" customWidth="1"/>
    <col min="4" max="4" width="26.88671875" style="120" customWidth="1"/>
    <col min="5" max="5" width="20.88671875" style="120" customWidth="1"/>
    <col min="6" max="6" width="18.6640625" style="120" hidden="1" customWidth="1"/>
    <col min="7" max="7" width="22.44140625" style="120" customWidth="1"/>
    <col min="8" max="8" width="20.33203125" style="120" hidden="1" customWidth="1"/>
    <col min="9" max="14" width="13.109375" style="120" customWidth="1"/>
    <col min="15" max="15" width="12.33203125" style="120" customWidth="1"/>
    <col min="16" max="16" width="11.33203125" style="120" customWidth="1"/>
    <col min="17" max="18" width="12.44140625" style="120" customWidth="1"/>
    <col min="19" max="23" width="9.109375" style="120" customWidth="1"/>
    <col min="24" max="16384" width="9.109375" style="120"/>
  </cols>
  <sheetData>
    <row r="1" spans="1:12" s="160" customFormat="1" ht="32.25" customHeight="1" x14ac:dyDescent="0.25">
      <c r="A1" s="374" t="s">
        <v>280</v>
      </c>
      <c r="B1" s="374"/>
      <c r="C1" s="374"/>
      <c r="D1" s="374"/>
      <c r="E1" s="374"/>
      <c r="F1" s="374"/>
      <c r="G1" s="374"/>
      <c r="H1" s="374"/>
    </row>
    <row r="2" spans="1:12" ht="15" hidden="1" customHeight="1" x14ac:dyDescent="0.25">
      <c r="A2" s="112"/>
      <c r="B2" s="112"/>
      <c r="C2" s="112"/>
      <c r="D2" s="112"/>
      <c r="E2" s="112"/>
      <c r="F2" s="112"/>
      <c r="G2" s="112"/>
      <c r="H2" s="112"/>
    </row>
    <row r="3" spans="1:12" s="115" customFormat="1" ht="19.5" hidden="1" customHeight="1" x14ac:dyDescent="0.25">
      <c r="A3" s="345" t="s">
        <v>179</v>
      </c>
      <c r="B3" s="345"/>
      <c r="C3" s="389"/>
      <c r="D3" s="389"/>
      <c r="E3" s="389"/>
      <c r="F3" s="389"/>
      <c r="G3" s="389"/>
      <c r="H3" s="389"/>
    </row>
    <row r="4" spans="1:12" s="115" customFormat="1" ht="9.75" hidden="1" customHeight="1" x14ac:dyDescent="0.25">
      <c r="A4" s="113"/>
      <c r="B4" s="113"/>
      <c r="C4" s="113"/>
      <c r="D4" s="114"/>
      <c r="E4" s="114"/>
      <c r="F4" s="114"/>
      <c r="G4" s="114"/>
    </row>
    <row r="5" spans="1:12" s="115" customFormat="1" ht="32.25" hidden="1" customHeight="1" x14ac:dyDescent="0.25">
      <c r="A5" s="345" t="s">
        <v>193</v>
      </c>
      <c r="B5" s="345"/>
      <c r="C5" s="381"/>
      <c r="D5" s="381"/>
      <c r="E5" s="381"/>
      <c r="F5" s="381"/>
      <c r="G5" s="381"/>
      <c r="H5" s="381"/>
    </row>
    <row r="6" spans="1:12" s="115" customFormat="1" ht="9.75" hidden="1" customHeight="1" x14ac:dyDescent="0.25">
      <c r="A6" s="113"/>
      <c r="B6" s="113"/>
      <c r="C6" s="113"/>
      <c r="D6" s="114"/>
      <c r="E6" s="114"/>
      <c r="F6" s="114"/>
      <c r="G6" s="114"/>
    </row>
    <row r="7" spans="1:12" s="115" customFormat="1" ht="32.25" hidden="1" customHeight="1" x14ac:dyDescent="0.25">
      <c r="A7" s="345" t="s">
        <v>194</v>
      </c>
      <c r="B7" s="345"/>
      <c r="C7" s="381"/>
      <c r="D7" s="381"/>
      <c r="E7" s="381"/>
      <c r="F7" s="381"/>
      <c r="G7" s="381"/>
      <c r="H7" s="381"/>
    </row>
    <row r="8" spans="1:12" ht="15" hidden="1" customHeight="1" x14ac:dyDescent="0.25">
      <c r="A8" s="116"/>
      <c r="B8" s="116"/>
      <c r="C8" s="117"/>
      <c r="D8" s="112"/>
      <c r="E8" s="112"/>
      <c r="F8" s="112"/>
      <c r="G8" s="112"/>
      <c r="H8" s="112"/>
      <c r="L8" s="161"/>
    </row>
    <row r="9" spans="1:12" ht="53.25" hidden="1" customHeight="1" x14ac:dyDescent="0.25">
      <c r="A9" s="382" t="s">
        <v>273</v>
      </c>
      <c r="B9" s="383"/>
      <c r="C9" s="384"/>
      <c r="D9" s="118" t="s">
        <v>138</v>
      </c>
      <c r="E9" s="112"/>
      <c r="F9" s="112"/>
      <c r="G9" s="112"/>
      <c r="H9" s="112"/>
      <c r="L9" s="161"/>
    </row>
    <row r="10" spans="1:12" ht="23.25" hidden="1" customHeight="1" x14ac:dyDescent="0.25">
      <c r="A10" s="390" t="s">
        <v>196</v>
      </c>
      <c r="B10" s="391"/>
      <c r="C10" s="392"/>
      <c r="D10" s="118" t="str">
        <f>+'wartość pomocy_EDB'!$K$7</f>
        <v>średnie</v>
      </c>
      <c r="E10" s="112"/>
      <c r="F10" s="112"/>
      <c r="G10" s="112"/>
      <c r="H10" s="112"/>
      <c r="L10" s="161"/>
    </row>
    <row r="11" spans="1:12" ht="14.25" customHeight="1" x14ac:dyDescent="0.25">
      <c r="A11" s="112"/>
      <c r="B11" s="112"/>
      <c r="C11" s="112"/>
      <c r="D11" s="112"/>
      <c r="E11" s="112"/>
      <c r="F11" s="112"/>
      <c r="G11" s="112"/>
      <c r="H11" s="112"/>
    </row>
    <row r="12" spans="1:12" s="142" customFormat="1" ht="15" customHeight="1" x14ac:dyDescent="0.3">
      <c r="A12" s="121" t="s">
        <v>198</v>
      </c>
      <c r="B12" s="121"/>
      <c r="C12" s="121"/>
      <c r="D12" s="121"/>
      <c r="E12" s="121"/>
      <c r="F12" s="121"/>
      <c r="G12" s="121"/>
      <c r="H12" s="121"/>
    </row>
    <row r="13" spans="1:12" ht="4.5" customHeight="1" x14ac:dyDescent="0.25">
      <c r="A13" s="112"/>
      <c r="B13" s="112"/>
      <c r="C13" s="112"/>
      <c r="D13" s="112"/>
      <c r="E13" s="112"/>
      <c r="F13" s="112"/>
      <c r="G13" s="112"/>
      <c r="H13" s="112"/>
    </row>
    <row r="14" spans="1:12" ht="31.5" customHeight="1" x14ac:dyDescent="0.25">
      <c r="A14" s="122" t="s">
        <v>199</v>
      </c>
      <c r="B14" s="343" t="s">
        <v>1</v>
      </c>
      <c r="C14" s="385"/>
      <c r="D14" s="385"/>
      <c r="E14" s="344"/>
      <c r="F14" s="123" t="s">
        <v>200</v>
      </c>
      <c r="G14" s="123" t="s">
        <v>278</v>
      </c>
      <c r="H14" s="122" t="s">
        <v>2</v>
      </c>
    </row>
    <row r="15" spans="1:12" ht="24.75" customHeight="1" x14ac:dyDescent="0.25">
      <c r="A15" s="122">
        <v>1</v>
      </c>
      <c r="B15" s="356" t="s">
        <v>330</v>
      </c>
      <c r="C15" s="370"/>
      <c r="D15" s="370"/>
      <c r="E15" s="357"/>
      <c r="F15" s="248"/>
      <c r="G15" s="124">
        <f>SUM(G16:G25)</f>
        <v>0</v>
      </c>
      <c r="H15" s="124">
        <f>SUM(H16:H25)</f>
        <v>0</v>
      </c>
    </row>
    <row r="16" spans="1:12" s="162" customFormat="1" ht="24.75" customHeight="1" x14ac:dyDescent="0.25">
      <c r="A16" s="125" t="s">
        <v>3</v>
      </c>
      <c r="B16" s="393"/>
      <c r="C16" s="394"/>
      <c r="D16" s="394"/>
      <c r="E16" s="395"/>
      <c r="F16" s="253"/>
      <c r="G16" s="126"/>
      <c r="H16" s="128">
        <f>SUM(F16:G16)</f>
        <v>0</v>
      </c>
    </row>
    <row r="17" spans="1:12" s="162" customFormat="1" ht="24.75" customHeight="1" x14ac:dyDescent="0.25">
      <c r="A17" s="129" t="s">
        <v>4</v>
      </c>
      <c r="B17" s="393"/>
      <c r="C17" s="394"/>
      <c r="D17" s="394"/>
      <c r="E17" s="395"/>
      <c r="F17" s="253"/>
      <c r="G17" s="126"/>
      <c r="H17" s="128">
        <f t="shared" ref="H17:H25" si="0">SUM(F17:G17)</f>
        <v>0</v>
      </c>
      <c r="K17" s="163"/>
      <c r="L17" s="164"/>
    </row>
    <row r="18" spans="1:12" s="162" customFormat="1" ht="24.75" customHeight="1" x14ac:dyDescent="0.25">
      <c r="A18" s="129" t="s">
        <v>5</v>
      </c>
      <c r="B18" s="393"/>
      <c r="C18" s="394"/>
      <c r="D18" s="394"/>
      <c r="E18" s="395"/>
      <c r="F18" s="253"/>
      <c r="G18" s="126"/>
      <c r="H18" s="128">
        <f t="shared" si="0"/>
        <v>0</v>
      </c>
      <c r="L18" s="165"/>
    </row>
    <row r="19" spans="1:12" s="162" customFormat="1" ht="24.75" customHeight="1" x14ac:dyDescent="0.25">
      <c r="A19" s="125" t="s">
        <v>6</v>
      </c>
      <c r="B19" s="393"/>
      <c r="C19" s="394"/>
      <c r="D19" s="394"/>
      <c r="E19" s="395"/>
      <c r="F19" s="253"/>
      <c r="G19" s="126"/>
      <c r="H19" s="128">
        <f t="shared" si="0"/>
        <v>0</v>
      </c>
    </row>
    <row r="20" spans="1:12" s="162" customFormat="1" ht="24.75" customHeight="1" x14ac:dyDescent="0.25">
      <c r="A20" s="129" t="s">
        <v>7</v>
      </c>
      <c r="B20" s="393"/>
      <c r="C20" s="394"/>
      <c r="D20" s="394"/>
      <c r="E20" s="395"/>
      <c r="F20" s="253"/>
      <c r="G20" s="126"/>
      <c r="H20" s="128">
        <f t="shared" si="0"/>
        <v>0</v>
      </c>
    </row>
    <row r="21" spans="1:12" s="162" customFormat="1" ht="24.75" customHeight="1" x14ac:dyDescent="0.25">
      <c r="A21" s="129" t="s">
        <v>191</v>
      </c>
      <c r="B21" s="393"/>
      <c r="C21" s="394"/>
      <c r="D21" s="394"/>
      <c r="E21" s="395"/>
      <c r="F21" s="253"/>
      <c r="G21" s="126"/>
      <c r="H21" s="128">
        <f t="shared" si="0"/>
        <v>0</v>
      </c>
    </row>
    <row r="22" spans="1:12" s="162" customFormat="1" ht="24.75" customHeight="1" x14ac:dyDescent="0.25">
      <c r="A22" s="129" t="s">
        <v>204</v>
      </c>
      <c r="B22" s="393"/>
      <c r="C22" s="394"/>
      <c r="D22" s="394"/>
      <c r="E22" s="395"/>
      <c r="F22" s="253"/>
      <c r="G22" s="126"/>
      <c r="H22" s="128"/>
    </row>
    <row r="23" spans="1:12" s="162" customFormat="1" ht="24.75" customHeight="1" x14ac:dyDescent="0.25">
      <c r="A23" s="129" t="s">
        <v>281</v>
      </c>
      <c r="B23" s="393"/>
      <c r="C23" s="394"/>
      <c r="D23" s="394"/>
      <c r="E23" s="395"/>
      <c r="F23" s="253"/>
      <c r="G23" s="126"/>
      <c r="H23" s="128"/>
    </row>
    <row r="24" spans="1:12" s="162" customFormat="1" ht="24.75" customHeight="1" x14ac:dyDescent="0.25">
      <c r="A24" s="129" t="s">
        <v>282</v>
      </c>
      <c r="B24" s="393"/>
      <c r="C24" s="394"/>
      <c r="D24" s="394"/>
      <c r="E24" s="395"/>
      <c r="F24" s="253"/>
      <c r="G24" s="159"/>
      <c r="H24" s="128"/>
    </row>
    <row r="25" spans="1:12" s="162" customFormat="1" ht="24.75" customHeight="1" x14ac:dyDescent="0.25">
      <c r="A25" s="129" t="s">
        <v>283</v>
      </c>
      <c r="B25" s="393"/>
      <c r="C25" s="394"/>
      <c r="D25" s="394"/>
      <c r="E25" s="395"/>
      <c r="F25" s="253"/>
      <c r="G25" s="159"/>
      <c r="H25" s="128">
        <f t="shared" si="0"/>
        <v>0</v>
      </c>
    </row>
    <row r="26" spans="1:12" s="162" customFormat="1" ht="18" hidden="1" customHeight="1" x14ac:dyDescent="0.25">
      <c r="A26" s="130">
        <v>2</v>
      </c>
      <c r="B26" s="356" t="s">
        <v>205</v>
      </c>
      <c r="C26" s="370"/>
      <c r="D26" s="370"/>
      <c r="E26" s="357"/>
      <c r="F26" s="133">
        <f>SUM(F27:F29)</f>
        <v>0</v>
      </c>
      <c r="G26" s="133">
        <f>SUM(G27:G29)</f>
        <v>0</v>
      </c>
      <c r="H26" s="133">
        <f>SUM(H27:H29)</f>
        <v>0</v>
      </c>
    </row>
    <row r="27" spans="1:12" s="162" customFormat="1" ht="18" hidden="1" customHeight="1" x14ac:dyDescent="0.25">
      <c r="A27" s="129" t="s">
        <v>9</v>
      </c>
      <c r="B27" s="341" t="s">
        <v>14</v>
      </c>
      <c r="C27" s="371"/>
      <c r="D27" s="371"/>
      <c r="E27" s="342"/>
      <c r="F27" s="127"/>
      <c r="G27" s="127"/>
      <c r="H27" s="128">
        <f t="shared" ref="H27:H29" si="1">SUM(F27:G27)</f>
        <v>0</v>
      </c>
    </row>
    <row r="28" spans="1:12" s="162" customFormat="1" ht="18" hidden="1" customHeight="1" x14ac:dyDescent="0.25">
      <c r="A28" s="129" t="s">
        <v>10</v>
      </c>
      <c r="B28" s="341" t="s">
        <v>14</v>
      </c>
      <c r="C28" s="371"/>
      <c r="D28" s="371"/>
      <c r="E28" s="342"/>
      <c r="F28" s="127"/>
      <c r="G28" s="127"/>
      <c r="H28" s="128">
        <f t="shared" si="1"/>
        <v>0</v>
      </c>
    </row>
    <row r="29" spans="1:12" s="162" customFormat="1" ht="18" hidden="1" customHeight="1" x14ac:dyDescent="0.25">
      <c r="A29" s="129" t="s">
        <v>11</v>
      </c>
      <c r="B29" s="341" t="s">
        <v>14</v>
      </c>
      <c r="C29" s="371"/>
      <c r="D29" s="371"/>
      <c r="E29" s="342"/>
      <c r="F29" s="127"/>
      <c r="G29" s="127"/>
      <c r="H29" s="128">
        <f t="shared" si="1"/>
        <v>0</v>
      </c>
    </row>
    <row r="30" spans="1:12" s="162" customFormat="1" ht="19.5" hidden="1" customHeight="1" x14ac:dyDescent="0.25">
      <c r="A30" s="130">
        <v>2</v>
      </c>
      <c r="B30" s="356" t="s">
        <v>16</v>
      </c>
      <c r="C30" s="370"/>
      <c r="D30" s="370"/>
      <c r="E30" s="357"/>
      <c r="F30" s="249">
        <f>F26</f>
        <v>0</v>
      </c>
      <c r="G30" s="249">
        <f>G15+G26</f>
        <v>0</v>
      </c>
      <c r="H30" s="133">
        <f>+H15+H26</f>
        <v>0</v>
      </c>
      <c r="L30" s="164"/>
    </row>
    <row r="31" spans="1:12" s="162" customFormat="1" ht="22.5" customHeight="1" x14ac:dyDescent="0.25">
      <c r="A31" s="122">
        <v>2</v>
      </c>
      <c r="B31" s="356" t="s">
        <v>286</v>
      </c>
      <c r="C31" s="370"/>
      <c r="D31" s="370"/>
      <c r="E31" s="370"/>
      <c r="F31" s="250"/>
      <c r="G31" s="124">
        <v>300000</v>
      </c>
      <c r="L31" s="165"/>
    </row>
    <row r="32" spans="1:12" s="162" customFormat="1" ht="22.5" customHeight="1" x14ac:dyDescent="0.25">
      <c r="A32" s="122">
        <v>3</v>
      </c>
      <c r="B32" s="356" t="s">
        <v>285</v>
      </c>
      <c r="C32" s="370"/>
      <c r="D32" s="370"/>
      <c r="E32" s="370"/>
      <c r="F32" s="250"/>
      <c r="G32" s="199"/>
      <c r="L32" s="165"/>
    </row>
    <row r="33" spans="1:18" s="162" customFormat="1" ht="22.5" customHeight="1" x14ac:dyDescent="0.25">
      <c r="A33" s="122">
        <v>4</v>
      </c>
      <c r="B33" s="356" t="s">
        <v>331</v>
      </c>
      <c r="C33" s="370"/>
      <c r="D33" s="370"/>
      <c r="E33" s="370"/>
      <c r="F33" s="250"/>
      <c r="G33" s="133">
        <f>IF(G31-G32&lt;0,0,G31-G32)</f>
        <v>300000</v>
      </c>
    </row>
    <row r="34" spans="1:18" s="162" customFormat="1" ht="22.5" customHeight="1" x14ac:dyDescent="0.25">
      <c r="A34" s="122">
        <v>5</v>
      </c>
      <c r="B34" s="158" t="s">
        <v>284</v>
      </c>
      <c r="C34" s="400">
        <v>45523</v>
      </c>
      <c r="D34" s="400"/>
      <c r="E34" s="400"/>
      <c r="F34" s="250"/>
      <c r="G34" s="254">
        <v>4.2693000000000003</v>
      </c>
    </row>
    <row r="35" spans="1:18" ht="29.25" customHeight="1" x14ac:dyDescent="0.25">
      <c r="A35" s="122">
        <v>6</v>
      </c>
      <c r="B35" s="356" t="s">
        <v>333</v>
      </c>
      <c r="C35" s="370"/>
      <c r="D35" s="370"/>
      <c r="E35" s="370"/>
      <c r="F35" s="146">
        <v>10</v>
      </c>
      <c r="G35" s="150">
        <f>G33*G34</f>
        <v>1280790</v>
      </c>
      <c r="H35" s="147"/>
      <c r="I35" s="162"/>
      <c r="J35" s="162"/>
      <c r="K35" s="162"/>
      <c r="L35" s="165"/>
      <c r="M35" s="162"/>
      <c r="N35" s="162"/>
      <c r="R35" s="168"/>
    </row>
    <row r="36" spans="1:18" ht="29.25" customHeight="1" x14ac:dyDescent="0.25">
      <c r="A36" s="122">
        <v>7</v>
      </c>
      <c r="B36" s="360" t="s">
        <v>332</v>
      </c>
      <c r="C36" s="360"/>
      <c r="D36" s="360"/>
      <c r="E36" s="360"/>
      <c r="F36" s="146">
        <v>300</v>
      </c>
      <c r="G36" s="149"/>
      <c r="H36" s="147"/>
      <c r="I36" s="162"/>
      <c r="J36" s="162"/>
      <c r="K36" s="162"/>
      <c r="L36" s="165"/>
      <c r="M36" s="162"/>
      <c r="N36" s="162"/>
      <c r="R36" s="168"/>
    </row>
    <row r="37" spans="1:18" ht="29.25" customHeight="1" x14ac:dyDescent="0.25">
      <c r="A37" s="122">
        <v>8</v>
      </c>
      <c r="B37" s="356" t="s">
        <v>334</v>
      </c>
      <c r="C37" s="370"/>
      <c r="D37" s="370"/>
      <c r="E37" s="357"/>
      <c r="F37" s="146" t="e">
        <f>F36/'wartość pomocy_EDB'!AA10*'wartość pomocy_EDB'!AB10</f>
        <v>#DIV/0!</v>
      </c>
      <c r="G37" s="150">
        <f>IFERROR(G36/'wartość pomocy_EDB'!AB16*'wartość pomocy_EDB'!AC16,0)</f>
        <v>0</v>
      </c>
      <c r="H37" s="147"/>
      <c r="I37" s="396" t="str">
        <f>IF(G37&gt;G35,"Przekroczenie maksymalnej wartości pomocy de minimis!","")</f>
        <v/>
      </c>
      <c r="J37" s="396"/>
      <c r="K37" s="396"/>
      <c r="L37" s="162"/>
      <c r="M37" s="162"/>
      <c r="N37" s="162"/>
      <c r="R37" s="168"/>
    </row>
    <row r="38" spans="1:18" s="162" customFormat="1" ht="22.5" customHeight="1" x14ac:dyDescent="0.25">
      <c r="A38" s="157"/>
      <c r="B38" s="116"/>
      <c r="C38" s="116"/>
      <c r="D38" s="116"/>
      <c r="E38" s="116"/>
      <c r="F38" s="229"/>
      <c r="G38" s="251"/>
      <c r="L38" s="165"/>
    </row>
    <row r="39" spans="1:18" ht="6.75" hidden="1" customHeight="1" x14ac:dyDescent="0.25">
      <c r="A39" s="134"/>
      <c r="B39" s="134"/>
      <c r="C39" s="134"/>
      <c r="D39" s="135"/>
      <c r="E39" s="135"/>
      <c r="F39" s="135"/>
      <c r="G39" s="135"/>
      <c r="H39" s="136"/>
      <c r="L39" s="168"/>
    </row>
    <row r="40" spans="1:18" s="137" customFormat="1" ht="94.5" hidden="1" customHeight="1" x14ac:dyDescent="0.25">
      <c r="A40" s="367" t="s">
        <v>279</v>
      </c>
      <c r="B40" s="367"/>
      <c r="C40" s="367"/>
      <c r="D40" s="367"/>
      <c r="E40" s="367"/>
      <c r="F40" s="367"/>
      <c r="G40" s="367"/>
    </row>
    <row r="41" spans="1:18" s="137" customFormat="1" ht="36" hidden="1" customHeight="1" x14ac:dyDescent="0.25">
      <c r="A41" s="368" t="s">
        <v>272</v>
      </c>
      <c r="B41" s="368"/>
      <c r="C41" s="368"/>
      <c r="D41" s="368"/>
      <c r="E41" s="368"/>
      <c r="F41" s="368"/>
      <c r="G41" s="368"/>
      <c r="H41" s="138"/>
    </row>
    <row r="42" spans="1:18" s="137" customFormat="1" ht="105" hidden="1" customHeight="1" x14ac:dyDescent="0.25">
      <c r="A42" s="397"/>
      <c r="B42" s="398"/>
      <c r="C42" s="398"/>
      <c r="D42" s="398"/>
      <c r="E42" s="398"/>
      <c r="F42" s="398"/>
      <c r="G42" s="399"/>
      <c r="H42" s="252"/>
    </row>
    <row r="43" spans="1:18" s="137" customFormat="1" ht="15" hidden="1" customHeight="1" x14ac:dyDescent="0.25">
      <c r="A43" s="140"/>
      <c r="B43" s="140"/>
      <c r="C43" s="140"/>
      <c r="D43" s="140"/>
      <c r="E43" s="140"/>
      <c r="F43" s="140"/>
    </row>
    <row r="44" spans="1:18" s="137" customFormat="1" ht="16.5" hidden="1" customHeight="1" x14ac:dyDescent="0.25">
      <c r="A44" s="140"/>
      <c r="B44" s="140"/>
      <c r="C44" s="140"/>
      <c r="D44" s="140"/>
      <c r="E44" s="140"/>
      <c r="F44" s="140"/>
    </row>
    <row r="45" spans="1:18" s="137" customFormat="1" ht="15" hidden="1" customHeight="1" x14ac:dyDescent="0.25">
      <c r="A45" s="362"/>
      <c r="B45" s="362"/>
      <c r="C45" s="362"/>
      <c r="D45" s="362"/>
      <c r="E45" s="362"/>
      <c r="F45" s="362"/>
      <c r="G45" s="362"/>
      <c r="H45" s="362"/>
    </row>
    <row r="46" spans="1:18" ht="15" hidden="1" customHeight="1" x14ac:dyDescent="0.3">
      <c r="A46" s="120" t="s">
        <v>206</v>
      </c>
      <c r="B46" s="141"/>
      <c r="C46" s="141"/>
      <c r="D46" s="142" t="s">
        <v>207</v>
      </c>
      <c r="F46" s="141"/>
      <c r="G46" s="141"/>
      <c r="H46" s="141"/>
      <c r="I46" s="141"/>
    </row>
    <row r="47" spans="1:18" ht="14.4" hidden="1" x14ac:dyDescent="0.3">
      <c r="A47" s="120" t="s">
        <v>138</v>
      </c>
      <c r="B47" s="143">
        <v>0.3</v>
      </c>
      <c r="D47" s="144" t="s">
        <v>197</v>
      </c>
      <c r="E47" s="145">
        <v>0</v>
      </c>
      <c r="F47" s="238"/>
      <c r="I47" s="142"/>
    </row>
    <row r="48" spans="1:18" ht="14.4" hidden="1" x14ac:dyDescent="0.3">
      <c r="A48" s="120" t="s">
        <v>137</v>
      </c>
      <c r="B48" s="143">
        <v>0.45</v>
      </c>
      <c r="D48" s="144" t="s">
        <v>208</v>
      </c>
      <c r="E48" s="145">
        <v>0.1</v>
      </c>
      <c r="G48" s="145"/>
      <c r="I48" s="144"/>
      <c r="J48" s="145"/>
      <c r="M48" s="144"/>
      <c r="N48" s="169"/>
      <c r="O48" s="169"/>
      <c r="P48" s="144"/>
    </row>
    <row r="49" spans="4:16" ht="14.4" hidden="1" x14ac:dyDescent="0.3">
      <c r="D49" s="144" t="s">
        <v>209</v>
      </c>
      <c r="E49" s="145">
        <v>0.2</v>
      </c>
      <c r="G49" s="145"/>
      <c r="I49" s="144"/>
      <c r="J49" s="145"/>
      <c r="M49" s="144"/>
      <c r="N49" s="170"/>
      <c r="O49" s="170"/>
      <c r="P49" s="144"/>
    </row>
    <row r="50" spans="4:16" ht="14.4" hidden="1" x14ac:dyDescent="0.3">
      <c r="D50" s="144" t="s">
        <v>74</v>
      </c>
      <c r="E50" s="145">
        <v>0.2</v>
      </c>
      <c r="G50" s="145"/>
      <c r="I50" s="144"/>
      <c r="J50" s="145"/>
      <c r="M50" s="144"/>
      <c r="N50" s="169"/>
      <c r="O50" s="169"/>
    </row>
    <row r="51" spans="4:16" ht="14.4" x14ac:dyDescent="0.3">
      <c r="G51" s="145"/>
      <c r="I51" s="144"/>
      <c r="J51" s="145"/>
      <c r="M51" s="144"/>
      <c r="N51" s="169"/>
      <c r="O51" s="169"/>
    </row>
    <row r="52" spans="4:16" ht="14.4" x14ac:dyDescent="0.3">
      <c r="G52" s="145"/>
      <c r="I52" s="144"/>
      <c r="J52" s="145"/>
      <c r="M52" s="144"/>
      <c r="N52" s="169"/>
      <c r="O52" s="169"/>
    </row>
    <row r="53" spans="4:16" ht="14.4" x14ac:dyDescent="0.3">
      <c r="G53" s="145"/>
      <c r="I53" s="144"/>
      <c r="J53" s="145"/>
      <c r="M53" s="144"/>
      <c r="N53" s="169"/>
      <c r="O53" s="169"/>
    </row>
    <row r="54" spans="4:16" ht="14.4" x14ac:dyDescent="0.3">
      <c r="G54" s="145"/>
      <c r="I54" s="144"/>
      <c r="J54" s="145"/>
    </row>
    <row r="55" spans="4:16" ht="14.4" x14ac:dyDescent="0.3">
      <c r="G55" s="145"/>
      <c r="I55" s="144"/>
      <c r="J55" s="145"/>
    </row>
    <row r="56" spans="4:16" ht="14.4" x14ac:dyDescent="0.3">
      <c r="G56" s="145"/>
      <c r="I56" s="144"/>
      <c r="J56" s="145"/>
    </row>
    <row r="57" spans="4:16" ht="14.4" x14ac:dyDescent="0.3">
      <c r="G57" s="145"/>
      <c r="I57" s="144"/>
      <c r="J57" s="145"/>
    </row>
    <row r="58" spans="4:16" ht="14.4" x14ac:dyDescent="0.3">
      <c r="G58" s="145"/>
      <c r="I58" s="144"/>
      <c r="J58" s="145"/>
    </row>
    <row r="59" spans="4:16" ht="14.4" x14ac:dyDescent="0.3">
      <c r="G59" s="145"/>
      <c r="I59" s="144"/>
      <c r="J59" s="169"/>
    </row>
    <row r="60" spans="4:16" ht="14.4" x14ac:dyDescent="0.3">
      <c r="G60" s="145"/>
      <c r="I60" s="144"/>
      <c r="J60" s="169"/>
    </row>
    <row r="61" spans="4:16" ht="14.4" x14ac:dyDescent="0.3">
      <c r="G61" s="145"/>
      <c r="I61" s="144"/>
      <c r="J61" s="169"/>
    </row>
    <row r="62" spans="4:16" ht="14.4" x14ac:dyDescent="0.3">
      <c r="G62" s="145"/>
      <c r="I62" s="144"/>
      <c r="J62" s="169"/>
      <c r="M62" s="144"/>
      <c r="O62" s="171"/>
    </row>
    <row r="63" spans="4:16" ht="14.4" x14ac:dyDescent="0.3">
      <c r="G63" s="145"/>
      <c r="I63" s="144"/>
      <c r="J63" s="169"/>
      <c r="M63" s="144"/>
      <c r="O63" s="172"/>
    </row>
    <row r="64" spans="4:16" ht="14.4" x14ac:dyDescent="0.3">
      <c r="G64" s="145"/>
      <c r="I64" s="144"/>
      <c r="J64" s="169"/>
      <c r="K64" s="173"/>
    </row>
    <row r="65" spans="7:23" ht="14.4" x14ac:dyDescent="0.3">
      <c r="G65" s="145"/>
      <c r="K65" s="174"/>
      <c r="L65" s="161"/>
      <c r="M65" s="175"/>
      <c r="O65" s="176"/>
    </row>
    <row r="66" spans="7:23" ht="14.4" x14ac:dyDescent="0.3">
      <c r="G66" s="145"/>
      <c r="M66" s="176"/>
      <c r="N66" s="177"/>
      <c r="O66" s="177"/>
      <c r="P66" s="177"/>
      <c r="Q66" s="177"/>
      <c r="R66" s="177"/>
      <c r="S66" s="177"/>
    </row>
    <row r="67" spans="7:23" ht="14.4" x14ac:dyDescent="0.3">
      <c r="G67" s="145"/>
      <c r="M67" s="176"/>
      <c r="N67" s="161"/>
      <c r="O67" s="161"/>
      <c r="P67" s="161"/>
      <c r="Q67" s="161"/>
      <c r="R67" s="161"/>
    </row>
    <row r="68" spans="7:23" ht="14.4" x14ac:dyDescent="0.3">
      <c r="G68" s="145"/>
      <c r="M68" s="176"/>
      <c r="N68" s="178"/>
      <c r="O68" s="178"/>
      <c r="P68" s="178"/>
      <c r="Q68" s="178"/>
      <c r="R68" s="178"/>
    </row>
    <row r="69" spans="7:23" ht="14.4" x14ac:dyDescent="0.3">
      <c r="G69" s="145"/>
      <c r="M69" s="176"/>
      <c r="N69" s="179"/>
      <c r="O69" s="179"/>
      <c r="P69" s="179"/>
      <c r="Q69" s="179"/>
      <c r="R69" s="179"/>
    </row>
    <row r="70" spans="7:23" ht="14.4" x14ac:dyDescent="0.3">
      <c r="G70" s="145"/>
      <c r="K70" s="173"/>
      <c r="M70" s="176"/>
    </row>
    <row r="71" spans="7:23" ht="14.4" x14ac:dyDescent="0.3">
      <c r="G71" s="145"/>
      <c r="M71" s="176"/>
    </row>
    <row r="72" spans="7:23" ht="14.4" x14ac:dyDescent="0.3">
      <c r="G72" s="145"/>
    </row>
    <row r="73" spans="7:23" ht="14.4" x14ac:dyDescent="0.3">
      <c r="G73" s="145"/>
      <c r="M73" s="176"/>
      <c r="N73" s="180"/>
    </row>
    <row r="74" spans="7:23" ht="14.4" x14ac:dyDescent="0.3">
      <c r="G74" s="145"/>
    </row>
    <row r="75" spans="7:23" ht="14.4" x14ac:dyDescent="0.3">
      <c r="G75" s="145"/>
    </row>
    <row r="76" spans="7:23" ht="14.4" x14ac:dyDescent="0.3">
      <c r="M76" s="181"/>
      <c r="N76" s="161"/>
      <c r="O76" s="161"/>
      <c r="P76" s="161"/>
      <c r="Q76" s="161"/>
      <c r="R76" s="161"/>
      <c r="S76" s="161"/>
      <c r="T76" s="161"/>
    </row>
    <row r="77" spans="7:23" x14ac:dyDescent="0.25">
      <c r="M77" s="182"/>
      <c r="O77" s="161"/>
      <c r="P77" s="161"/>
      <c r="Q77" s="161"/>
      <c r="R77" s="161"/>
      <c r="S77" s="161"/>
      <c r="T77" s="173"/>
      <c r="U77" s="173"/>
      <c r="V77" s="161"/>
      <c r="W77" s="161"/>
    </row>
    <row r="78" spans="7:23" x14ac:dyDescent="0.25">
      <c r="L78" s="173"/>
      <c r="M78" s="182"/>
      <c r="N78" s="161"/>
      <c r="O78" s="161"/>
      <c r="P78" s="161"/>
      <c r="Q78" s="161"/>
      <c r="R78" s="161"/>
      <c r="S78" s="161"/>
      <c r="T78" s="161"/>
      <c r="U78" s="161"/>
      <c r="V78" s="161"/>
      <c r="W78" s="161"/>
    </row>
    <row r="79" spans="7:23" x14ac:dyDescent="0.25">
      <c r="L79" s="173"/>
      <c r="N79" s="178"/>
      <c r="O79" s="178"/>
      <c r="P79" s="178"/>
      <c r="Q79" s="178"/>
      <c r="R79" s="178"/>
      <c r="S79" s="178"/>
      <c r="T79" s="178"/>
      <c r="U79" s="178"/>
      <c r="V79" s="178"/>
      <c r="W79" s="178"/>
    </row>
    <row r="80" spans="7:23" x14ac:dyDescent="0.25">
      <c r="K80" s="173"/>
      <c r="N80" s="179"/>
      <c r="O80" s="179"/>
      <c r="P80" s="179"/>
      <c r="Q80" s="179"/>
      <c r="R80" s="179"/>
      <c r="S80" s="179"/>
      <c r="T80" s="179"/>
      <c r="U80" s="179"/>
      <c r="V80" s="179"/>
      <c r="W80" s="179"/>
    </row>
    <row r="81" spans="11:23" s="162" customFormat="1" x14ac:dyDescent="0.25">
      <c r="K81" s="174"/>
      <c r="L81" s="161"/>
      <c r="M81" s="120"/>
      <c r="N81" s="120"/>
      <c r="O81" s="183"/>
      <c r="P81" s="183"/>
      <c r="Q81" s="183"/>
      <c r="R81" s="183"/>
      <c r="S81" s="183"/>
      <c r="T81" s="120"/>
      <c r="U81" s="120"/>
      <c r="V81" s="120"/>
      <c r="W81" s="120"/>
    </row>
    <row r="85" spans="11:23" x14ac:dyDescent="0.25"/>
    <row r="86" spans="11:23" ht="14.4" x14ac:dyDescent="0.3">
      <c r="L86" s="173"/>
      <c r="M86" s="173"/>
      <c r="N86" s="161"/>
      <c r="O86" s="161"/>
      <c r="P86" s="161"/>
      <c r="Q86" s="161"/>
      <c r="R86" s="184"/>
      <c r="S86" s="161"/>
      <c r="T86" s="161"/>
      <c r="U86" s="161"/>
    </row>
    <row r="87" spans="11:23" ht="14.4" x14ac:dyDescent="0.3">
      <c r="L87" s="173"/>
      <c r="N87" s="178"/>
      <c r="O87" s="178"/>
      <c r="P87" s="178"/>
      <c r="Q87" s="178"/>
      <c r="R87" s="185"/>
      <c r="S87" s="178"/>
      <c r="T87" s="178"/>
      <c r="U87" s="178"/>
    </row>
    <row r="88" spans="11:23" ht="14.4" x14ac:dyDescent="0.3">
      <c r="K88" s="173"/>
      <c r="L88" s="173"/>
      <c r="N88" s="179"/>
      <c r="O88" s="179"/>
      <c r="P88" s="179"/>
      <c r="Q88" s="179"/>
      <c r="R88" s="186"/>
      <c r="S88" s="179"/>
      <c r="T88" s="179"/>
      <c r="U88" s="179"/>
    </row>
    <row r="89" spans="11:23" x14ac:dyDescent="0.25">
      <c r="K89" s="174"/>
      <c r="L89" s="161"/>
      <c r="O89" s="187"/>
      <c r="P89" s="187"/>
      <c r="Q89" s="187"/>
      <c r="R89" s="187"/>
    </row>
  </sheetData>
  <sheetProtection password="DA6F" sheet="1" objects="1" scenarios="1"/>
  <mergeCells count="38">
    <mergeCell ref="I37:K37"/>
    <mergeCell ref="A42:G42"/>
    <mergeCell ref="A45:H45"/>
    <mergeCell ref="C34:E34"/>
    <mergeCell ref="B32:E32"/>
    <mergeCell ref="B37:E37"/>
    <mergeCell ref="A40:G40"/>
    <mergeCell ref="A41:G41"/>
    <mergeCell ref="B35:E35"/>
    <mergeCell ref="B36:E36"/>
    <mergeCell ref="B33:E33"/>
    <mergeCell ref="B28:E28"/>
    <mergeCell ref="B29:E29"/>
    <mergeCell ref="B30:E30"/>
    <mergeCell ref="B18:E18"/>
    <mergeCell ref="B19:E19"/>
    <mergeCell ref="B20:E20"/>
    <mergeCell ref="B21:E21"/>
    <mergeCell ref="B25:E25"/>
    <mergeCell ref="B22:E22"/>
    <mergeCell ref="B23:E23"/>
    <mergeCell ref="B24:E24"/>
    <mergeCell ref="B31:E31"/>
    <mergeCell ref="B17:E17"/>
    <mergeCell ref="A1:H1"/>
    <mergeCell ref="A3:B3"/>
    <mergeCell ref="C3:H3"/>
    <mergeCell ref="A5:B5"/>
    <mergeCell ref="C5:H5"/>
    <mergeCell ref="A7:B7"/>
    <mergeCell ref="C7:H7"/>
    <mergeCell ref="A9:C9"/>
    <mergeCell ref="A10:C10"/>
    <mergeCell ref="B14:E14"/>
    <mergeCell ref="B15:E15"/>
    <mergeCell ref="B16:E16"/>
    <mergeCell ref="B26:E26"/>
    <mergeCell ref="B27:E27"/>
  </mergeCells>
  <dataValidations count="3">
    <dataValidation type="list" allowBlank="1" showInputMessage="1" showErrorMessage="1" sqref="D9" xr:uid="{00000000-0002-0000-0700-000000000000}">
      <formula1>$A$47:$A$48</formula1>
    </dataValidation>
    <dataValidation type="list" allowBlank="1" showInputMessage="1" showErrorMessage="1" sqref="L8:L10" xr:uid="{00000000-0002-0000-0700-000001000000}">
      <formula1>$I$48:$I$64</formula1>
    </dataValidation>
    <dataValidation type="list" allowBlank="1" showInputMessage="1" showErrorMessage="1" sqref="D10" xr:uid="{00000000-0002-0000-0700-000002000000}">
      <formula1>$D$47:$D$50</formula1>
    </dataValidation>
  </dataValidations>
  <pageMargins left="0.7" right="0.7" top="0.75" bottom="0.75" header="0.3" footer="0.3"/>
  <pageSetup orientation="portrait" verticalDpi="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2">
    <pageSetUpPr fitToPage="1"/>
  </sheetPr>
  <dimension ref="A1:S112"/>
  <sheetViews>
    <sheetView showGridLines="0" topLeftCell="A3" zoomScaleNormal="100" workbookViewId="0">
      <selection activeCell="E115" sqref="E115"/>
    </sheetView>
  </sheetViews>
  <sheetFormatPr defaultColWidth="9.109375" defaultRowHeight="13.2" x14ac:dyDescent="0.25"/>
  <cols>
    <col min="1" max="1" width="5.109375" style="2" customWidth="1"/>
    <col min="2" max="2" width="33" style="3" customWidth="1"/>
    <col min="3" max="3" width="33.88671875" style="3" customWidth="1"/>
    <col min="4" max="4" width="20.44140625" customWidth="1"/>
    <col min="5" max="5" width="20.109375" customWidth="1"/>
    <col min="6" max="6" width="19.88671875" customWidth="1"/>
    <col min="7" max="9" width="14.6640625" customWidth="1"/>
    <col min="10" max="10" width="48.109375" customWidth="1"/>
    <col min="11" max="13" width="9.33203125" customWidth="1"/>
    <col min="14" max="14" width="11.44140625" customWidth="1"/>
    <col min="15" max="15" width="9.109375" customWidth="1"/>
  </cols>
  <sheetData>
    <row r="1" spans="1:13" s="1" customFormat="1" ht="36" customHeight="1" x14ac:dyDescent="0.25">
      <c r="A1" s="407" t="s">
        <v>134</v>
      </c>
      <c r="B1" s="407"/>
      <c r="C1" s="407"/>
      <c r="D1" s="407"/>
      <c r="E1" s="407"/>
      <c r="F1" s="407"/>
    </row>
    <row r="2" spans="1:13" ht="10.5" customHeight="1" x14ac:dyDescent="0.25"/>
    <row r="3" spans="1:13" s="13" customFormat="1" ht="22.5" customHeight="1" x14ac:dyDescent="0.25">
      <c r="A3" s="401" t="s">
        <v>179</v>
      </c>
      <c r="B3" s="401"/>
      <c r="C3" s="408" t="s">
        <v>166</v>
      </c>
      <c r="D3" s="408"/>
      <c r="E3" s="408"/>
      <c r="F3" s="408"/>
      <c r="G3" s="68"/>
      <c r="H3" s="33"/>
      <c r="I3" s="33"/>
    </row>
    <row r="4" spans="1:13" s="13" customFormat="1" ht="9.75" customHeight="1" x14ac:dyDescent="0.25">
      <c r="A4" s="14"/>
      <c r="B4" s="14"/>
      <c r="C4" s="14"/>
      <c r="D4" s="33"/>
      <c r="E4" s="33"/>
      <c r="F4" s="33"/>
      <c r="G4" s="33"/>
      <c r="H4" s="33"/>
      <c r="I4" s="33"/>
    </row>
    <row r="5" spans="1:13" s="13" customFormat="1" ht="32.25" customHeight="1" x14ac:dyDescent="0.25">
      <c r="A5" s="401" t="s">
        <v>0</v>
      </c>
      <c r="B5" s="401"/>
      <c r="C5" s="409" t="s">
        <v>165</v>
      </c>
      <c r="D5" s="409"/>
      <c r="E5" s="409"/>
      <c r="F5" s="409"/>
      <c r="G5" s="68"/>
      <c r="H5" s="50"/>
      <c r="I5" s="50"/>
    </row>
    <row r="6" spans="1:13" s="13" customFormat="1" ht="8.25" customHeight="1" x14ac:dyDescent="0.25">
      <c r="A6" s="65"/>
      <c r="B6" s="65"/>
      <c r="C6" s="50"/>
      <c r="D6" s="50"/>
      <c r="E6" s="50"/>
      <c r="F6" s="50"/>
      <c r="G6" s="50"/>
      <c r="H6" s="50"/>
      <c r="I6" s="50"/>
    </row>
    <row r="7" spans="1:13" s="13" customFormat="1" ht="26.25" hidden="1" customHeight="1" x14ac:dyDescent="0.25">
      <c r="A7" s="65"/>
      <c r="B7" s="65" t="s">
        <v>135</v>
      </c>
      <c r="C7" s="410" t="s">
        <v>166</v>
      </c>
      <c r="D7" s="410"/>
      <c r="E7" s="410"/>
      <c r="F7" s="410"/>
      <c r="G7" s="68"/>
      <c r="H7" s="411"/>
      <c r="I7" s="411"/>
      <c r="J7" s="411"/>
      <c r="K7" s="411"/>
      <c r="L7" s="411"/>
      <c r="M7" s="411"/>
    </row>
    <row r="8" spans="1:13" ht="27.75" hidden="1" customHeight="1" x14ac:dyDescent="0.25">
      <c r="H8" s="412"/>
      <c r="I8" s="412"/>
      <c r="J8" s="412"/>
      <c r="K8" s="412"/>
      <c r="L8" s="412"/>
      <c r="M8" s="412"/>
    </row>
    <row r="9" spans="1:13" ht="25.5" hidden="1" customHeight="1" x14ac:dyDescent="0.25">
      <c r="A9" s="401" t="s">
        <v>36</v>
      </c>
      <c r="B9" s="401"/>
      <c r="C9" s="410" t="s">
        <v>77</v>
      </c>
      <c r="D9" s="410"/>
      <c r="F9" s="22"/>
      <c r="G9" s="21"/>
      <c r="H9" s="33"/>
      <c r="I9" s="33"/>
      <c r="J9" s="13"/>
      <c r="K9" s="13"/>
      <c r="L9" s="13"/>
      <c r="M9" s="13"/>
    </row>
    <row r="10" spans="1:13" ht="26.25" hidden="1" customHeight="1" x14ac:dyDescent="0.25">
      <c r="A10" s="65"/>
      <c r="B10" s="40" t="s">
        <v>107</v>
      </c>
      <c r="C10" s="413" t="s">
        <v>106</v>
      </c>
      <c r="D10" s="414"/>
      <c r="F10" s="22"/>
      <c r="G10" s="21"/>
      <c r="H10" s="33"/>
      <c r="I10" s="33"/>
      <c r="J10" s="13"/>
      <c r="K10" s="13"/>
      <c r="L10" s="13"/>
      <c r="M10" s="13"/>
    </row>
    <row r="11" spans="1:13" ht="4.5" customHeight="1" x14ac:dyDescent="0.25">
      <c r="A11" s="14"/>
      <c r="B11" s="14"/>
      <c r="C11" s="14"/>
      <c r="H11" s="33"/>
      <c r="I11" s="33"/>
      <c r="J11" s="13"/>
      <c r="K11" s="13"/>
      <c r="L11" s="13"/>
      <c r="M11" s="13"/>
    </row>
    <row r="12" spans="1:13" ht="18" customHeight="1" x14ac:dyDescent="0.25">
      <c r="A12" s="401" t="s">
        <v>17</v>
      </c>
      <c r="B12" s="401"/>
      <c r="C12" s="39" t="str">
        <f>+'wartość pomocy_EDB'!$K$7</f>
        <v>średnie</v>
      </c>
      <c r="H12" s="33"/>
      <c r="I12" s="33"/>
      <c r="J12" s="13"/>
      <c r="K12" s="13"/>
      <c r="L12" s="13"/>
      <c r="M12" s="13"/>
    </row>
    <row r="13" spans="1:13" ht="7.5" customHeight="1" x14ac:dyDescent="0.25">
      <c r="H13" s="33"/>
      <c r="I13" s="33"/>
      <c r="J13" s="13"/>
      <c r="K13" s="13"/>
      <c r="L13" s="13"/>
      <c r="M13" s="13"/>
    </row>
    <row r="14" spans="1:13" ht="29.25" hidden="1" customHeight="1" x14ac:dyDescent="0.25">
      <c r="A14" s="401" t="s">
        <v>64</v>
      </c>
      <c r="B14" s="401"/>
      <c r="C14" s="402" t="s">
        <v>60</v>
      </c>
      <c r="D14" s="402"/>
      <c r="E14" s="403"/>
      <c r="F14" s="403"/>
      <c r="G14" s="404"/>
      <c r="H14" s="33"/>
      <c r="I14" s="33"/>
      <c r="J14" s="13"/>
      <c r="K14" s="13"/>
      <c r="L14" s="13"/>
      <c r="M14" s="13"/>
    </row>
    <row r="15" spans="1:13" ht="18.75" hidden="1" customHeight="1" x14ac:dyDescent="0.25">
      <c r="A15" s="65"/>
      <c r="B15" s="65" t="s">
        <v>160</v>
      </c>
      <c r="C15" s="69" t="s">
        <v>161</v>
      </c>
      <c r="D15" s="50"/>
      <c r="E15" s="50"/>
      <c r="F15" s="50"/>
      <c r="G15" s="50"/>
      <c r="H15" s="33"/>
      <c r="I15" s="33"/>
      <c r="J15" s="13"/>
      <c r="K15" s="13"/>
      <c r="L15" s="13"/>
      <c r="M15" s="13"/>
    </row>
    <row r="16" spans="1:13" ht="29.25" hidden="1" customHeight="1" x14ac:dyDescent="0.25">
      <c r="A16" s="65"/>
      <c r="B16" s="65"/>
      <c r="C16" s="50"/>
      <c r="D16" s="50"/>
      <c r="E16" s="50"/>
      <c r="F16" s="50"/>
      <c r="G16" s="50"/>
      <c r="H16" s="33"/>
      <c r="I16" s="33"/>
      <c r="J16" s="13"/>
      <c r="K16" s="13"/>
      <c r="L16" s="13"/>
      <c r="M16" s="13"/>
    </row>
    <row r="17" spans="1:19" ht="36" hidden="1" customHeight="1" x14ac:dyDescent="0.25">
      <c r="B17" s="405" t="s">
        <v>164</v>
      </c>
      <c r="C17" s="405"/>
      <c r="D17" s="406"/>
      <c r="E17" s="70" t="s">
        <v>146</v>
      </c>
      <c r="F17" s="3"/>
      <c r="G17" s="3"/>
      <c r="H17" s="33"/>
      <c r="I17" s="33"/>
      <c r="J17" s="13"/>
      <c r="K17" s="13"/>
      <c r="L17" s="13"/>
      <c r="M17" s="13"/>
    </row>
    <row r="18" spans="1:19" ht="19.5" hidden="1" customHeight="1" x14ac:dyDescent="0.25">
      <c r="B18" s="57"/>
      <c r="C18" s="57"/>
      <c r="D18" s="57"/>
      <c r="E18" s="3"/>
      <c r="F18" s="3"/>
      <c r="G18" s="3"/>
      <c r="H18" s="33"/>
      <c r="I18" s="33"/>
      <c r="J18" s="13"/>
      <c r="K18" s="13"/>
      <c r="L18" s="13"/>
      <c r="M18" s="13"/>
    </row>
    <row r="19" spans="1:19" s="64" customFormat="1" ht="65.25" hidden="1" customHeight="1" x14ac:dyDescent="0.25">
      <c r="A19" s="63"/>
      <c r="B19" s="417" t="s">
        <v>150</v>
      </c>
      <c r="C19" s="417"/>
      <c r="D19" s="418"/>
      <c r="E19" s="71" t="s">
        <v>138</v>
      </c>
      <c r="F19" s="419"/>
      <c r="G19" s="420"/>
      <c r="H19" s="33"/>
      <c r="I19" s="33"/>
      <c r="J19" s="13"/>
      <c r="K19" s="13"/>
      <c r="L19" s="13"/>
      <c r="M19" s="13"/>
    </row>
    <row r="20" spans="1:19" ht="14.25" hidden="1" customHeight="1" x14ac:dyDescent="0.25">
      <c r="B20" s="57"/>
      <c r="C20" s="57"/>
      <c r="D20" s="57"/>
      <c r="E20" s="67"/>
      <c r="F20" s="59"/>
      <c r="G20" s="59"/>
      <c r="H20" s="33"/>
      <c r="I20" s="33"/>
      <c r="J20" s="13"/>
      <c r="K20" s="13"/>
      <c r="L20" s="13"/>
      <c r="M20" s="13"/>
    </row>
    <row r="21" spans="1:19" ht="39" hidden="1" customHeight="1" x14ac:dyDescent="0.25">
      <c r="B21" s="405" t="s">
        <v>163</v>
      </c>
      <c r="C21" s="405"/>
      <c r="D21" s="406"/>
      <c r="E21" s="72" t="s">
        <v>146</v>
      </c>
      <c r="F21" s="59"/>
      <c r="G21" s="59"/>
      <c r="H21" s="33"/>
      <c r="I21" s="33"/>
      <c r="J21" s="13"/>
      <c r="K21" s="13"/>
      <c r="L21" s="13"/>
      <c r="M21" s="13"/>
    </row>
    <row r="22" spans="1:19" ht="13.5" hidden="1" customHeight="1" x14ac:dyDescent="0.25">
      <c r="B22" s="57"/>
      <c r="C22" s="57"/>
      <c r="D22" s="57"/>
      <c r="E22" s="67"/>
      <c r="F22" s="59"/>
      <c r="G22" s="59"/>
      <c r="H22" s="33"/>
      <c r="I22" s="33"/>
      <c r="J22" s="13"/>
      <c r="K22" s="13"/>
      <c r="L22" s="13"/>
      <c r="M22" s="13"/>
    </row>
    <row r="23" spans="1:19" ht="39" hidden="1" customHeight="1" x14ac:dyDescent="0.25">
      <c r="B23" s="57"/>
      <c r="C23" s="57"/>
      <c r="D23" s="57"/>
      <c r="E23" s="67"/>
      <c r="F23" s="59"/>
      <c r="G23" s="59"/>
      <c r="H23" s="33"/>
      <c r="I23" s="33"/>
      <c r="J23" s="13"/>
      <c r="K23" s="13"/>
      <c r="L23" s="13"/>
      <c r="M23" s="13"/>
    </row>
    <row r="24" spans="1:19" ht="39" hidden="1" customHeight="1" x14ac:dyDescent="0.25">
      <c r="B24" s="57"/>
      <c r="C24" s="57"/>
      <c r="D24" s="57"/>
      <c r="E24" s="67"/>
      <c r="F24" s="59"/>
      <c r="G24" s="59"/>
      <c r="H24" s="33"/>
      <c r="I24" s="33"/>
      <c r="J24" s="13"/>
      <c r="K24" s="13"/>
      <c r="L24" s="13"/>
      <c r="M24" s="13"/>
    </row>
    <row r="25" spans="1:19" ht="39" hidden="1" customHeight="1" x14ac:dyDescent="0.25">
      <c r="B25" s="57"/>
      <c r="C25" s="57"/>
      <c r="D25" s="57"/>
      <c r="E25" s="67"/>
      <c r="F25" s="59"/>
      <c r="G25" s="59"/>
      <c r="H25" s="33"/>
      <c r="I25" s="33"/>
      <c r="J25" s="13"/>
      <c r="K25" s="13"/>
      <c r="L25" s="13"/>
      <c r="M25" s="13"/>
    </row>
    <row r="26" spans="1:19" ht="19.5" hidden="1" customHeight="1" x14ac:dyDescent="0.25">
      <c r="H26" s="33"/>
      <c r="I26" s="33"/>
      <c r="J26" s="13"/>
      <c r="K26" s="13"/>
      <c r="L26" s="13"/>
      <c r="M26" s="13"/>
      <c r="S26" s="16"/>
    </row>
    <row r="27" spans="1:19" ht="22.5" hidden="1" customHeight="1" x14ac:dyDescent="0.25">
      <c r="A27" s="4" t="s">
        <v>142</v>
      </c>
      <c r="H27" s="33"/>
      <c r="I27" s="33"/>
      <c r="J27" s="13"/>
      <c r="K27" s="13"/>
      <c r="L27" s="13"/>
      <c r="M27" s="13"/>
      <c r="S27" s="16"/>
    </row>
    <row r="28" spans="1:19" s="6" customFormat="1" ht="12.75" hidden="1" customHeight="1" x14ac:dyDescent="0.25">
      <c r="A28" s="4" t="s">
        <v>141</v>
      </c>
      <c r="B28" s="5"/>
      <c r="C28" s="5"/>
      <c r="H28" s="33"/>
      <c r="I28" s="33"/>
      <c r="J28" s="13"/>
      <c r="K28" s="13"/>
      <c r="L28" s="13"/>
      <c r="M28" s="13"/>
    </row>
    <row r="29" spans="1:19" ht="5.25" customHeight="1" x14ac:dyDescent="0.25">
      <c r="A29" s="7"/>
      <c r="H29" s="33"/>
      <c r="I29" s="33"/>
      <c r="J29" s="13"/>
      <c r="K29" s="13"/>
      <c r="L29" s="13"/>
      <c r="M29" s="13"/>
    </row>
    <row r="30" spans="1:19" s="12" customFormat="1" ht="54.75" customHeight="1" x14ac:dyDescent="0.25">
      <c r="A30" s="8" t="s">
        <v>37</v>
      </c>
      <c r="B30" s="421" t="s">
        <v>1</v>
      </c>
      <c r="C30" s="422"/>
      <c r="D30" s="8" t="s">
        <v>170</v>
      </c>
      <c r="E30" s="8" t="s">
        <v>171</v>
      </c>
      <c r="F30" s="8" t="s">
        <v>2</v>
      </c>
      <c r="H30" s="33"/>
      <c r="I30" s="33"/>
      <c r="J30" s="13"/>
      <c r="K30" s="13"/>
      <c r="L30" s="13"/>
      <c r="M30" s="13"/>
    </row>
    <row r="31" spans="1:19" s="9" customFormat="1" ht="33" customHeight="1" x14ac:dyDescent="0.25">
      <c r="A31" s="30">
        <v>1</v>
      </c>
      <c r="B31" s="423" t="s">
        <v>174</v>
      </c>
      <c r="C31" s="424"/>
      <c r="D31" s="34"/>
      <c r="E31" s="48">
        <f>SUM(b.1:b.20!E31)</f>
        <v>0</v>
      </c>
      <c r="F31" s="48">
        <f>SUM(b.1:b.20!F31)</f>
        <v>0</v>
      </c>
      <c r="H31" s="33"/>
      <c r="I31" s="33"/>
      <c r="J31" s="13"/>
      <c r="K31" s="13"/>
      <c r="L31" s="13"/>
      <c r="M31" s="13"/>
    </row>
    <row r="32" spans="1:19" s="10" customFormat="1" ht="30.75" customHeight="1" x14ac:dyDescent="0.2">
      <c r="A32" s="31" t="s">
        <v>3</v>
      </c>
      <c r="B32" s="415" t="s">
        <v>67</v>
      </c>
      <c r="C32" s="416"/>
      <c r="D32" s="34"/>
      <c r="E32" s="73">
        <f>SUM(b.1:b.20!E32)</f>
        <v>0</v>
      </c>
      <c r="F32" s="48">
        <f>SUM(b.1:b.20!F32)</f>
        <v>0</v>
      </c>
      <c r="H32" s="33"/>
      <c r="I32" s="33"/>
      <c r="J32" s="13"/>
      <c r="K32" s="13"/>
      <c r="L32" s="13"/>
      <c r="M32" s="13"/>
    </row>
    <row r="33" spans="1:13" s="10" customFormat="1" ht="30.75" customHeight="1" x14ac:dyDescent="0.2">
      <c r="A33" s="31" t="s">
        <v>4</v>
      </c>
      <c r="B33" s="425" t="s">
        <v>65</v>
      </c>
      <c r="C33" s="416"/>
      <c r="D33" s="34"/>
      <c r="E33" s="73">
        <f>SUM(b.1:b.20!E33)</f>
        <v>0</v>
      </c>
      <c r="F33" s="48">
        <f>SUM(b.1:b.20!F33)</f>
        <v>0</v>
      </c>
      <c r="G33" s="15"/>
      <c r="H33" s="33"/>
      <c r="I33" s="33"/>
      <c r="J33" s="13"/>
      <c r="K33" s="13"/>
      <c r="L33" s="13"/>
      <c r="M33" s="13"/>
    </row>
    <row r="34" spans="1:13" s="10" customFormat="1" ht="30.75" customHeight="1" x14ac:dyDescent="0.2">
      <c r="A34" s="31" t="s">
        <v>5</v>
      </c>
      <c r="B34" s="415" t="s">
        <v>8</v>
      </c>
      <c r="C34" s="416"/>
      <c r="D34" s="34"/>
      <c r="E34" s="73">
        <f>SUM(b.1:b.20!E34)</f>
        <v>0</v>
      </c>
      <c r="F34" s="48">
        <f>SUM(b.1:b.20!F34)</f>
        <v>0</v>
      </c>
      <c r="H34" s="33"/>
      <c r="I34" s="33"/>
      <c r="J34" s="13"/>
      <c r="K34" s="13"/>
      <c r="L34" s="13"/>
      <c r="M34" s="13"/>
    </row>
    <row r="35" spans="1:13" s="10" customFormat="1" ht="58.5" customHeight="1" x14ac:dyDescent="0.2">
      <c r="A35" s="31" t="s">
        <v>6</v>
      </c>
      <c r="B35" s="425" t="s">
        <v>183</v>
      </c>
      <c r="C35" s="416"/>
      <c r="D35" s="34"/>
      <c r="E35" s="73">
        <f>SUM(b.1:b.20!E35)</f>
        <v>0</v>
      </c>
      <c r="F35" s="48">
        <f>SUM(b.1:b.20!F35)</f>
        <v>0</v>
      </c>
      <c r="H35" s="33"/>
      <c r="I35" s="33"/>
      <c r="J35" s="13"/>
      <c r="K35" s="13"/>
      <c r="L35" s="13"/>
      <c r="M35" s="13"/>
    </row>
    <row r="36" spans="1:13" s="10" customFormat="1" ht="58.5" customHeight="1" x14ac:dyDescent="0.2">
      <c r="A36" s="76" t="s">
        <v>7</v>
      </c>
      <c r="B36" s="425" t="s">
        <v>184</v>
      </c>
      <c r="C36" s="426"/>
      <c r="D36" s="34"/>
      <c r="E36" s="77">
        <f>SUM(b.1:b.20!E36)</f>
        <v>0</v>
      </c>
      <c r="F36" s="48">
        <f>SUM(b.1:b.20!F36)</f>
        <v>0</v>
      </c>
      <c r="H36" s="33"/>
      <c r="I36" s="33"/>
      <c r="J36" s="13"/>
      <c r="K36" s="13"/>
      <c r="L36" s="13"/>
      <c r="M36" s="13"/>
    </row>
    <row r="37" spans="1:13" s="10" customFormat="1" ht="30.75" customHeight="1" x14ac:dyDescent="0.2">
      <c r="A37" s="76" t="s">
        <v>185</v>
      </c>
      <c r="B37" s="415" t="s">
        <v>154</v>
      </c>
      <c r="C37" s="416"/>
      <c r="D37" s="34"/>
      <c r="E37" s="73">
        <f>SUM(b.1:b.20!E37)</f>
        <v>0</v>
      </c>
      <c r="F37" s="48">
        <f>SUM(b.1:b.20!F37)</f>
        <v>0</v>
      </c>
      <c r="H37" s="33"/>
      <c r="I37" s="33"/>
      <c r="J37" s="13"/>
      <c r="K37" s="13"/>
      <c r="L37" s="13"/>
      <c r="M37" s="13"/>
    </row>
    <row r="38" spans="1:13" s="10" customFormat="1" ht="30.75" customHeight="1" x14ac:dyDescent="0.2">
      <c r="A38" s="76" t="s">
        <v>186</v>
      </c>
      <c r="B38" s="415" t="s">
        <v>156</v>
      </c>
      <c r="C38" s="416"/>
      <c r="D38" s="34"/>
      <c r="E38" s="73">
        <f>SUM(b.1:b.20!E38)</f>
        <v>0</v>
      </c>
      <c r="F38" s="48">
        <f>SUM(b.1:b.20!F38)</f>
        <v>0</v>
      </c>
      <c r="H38" s="33"/>
      <c r="I38" s="33"/>
      <c r="J38" s="13"/>
      <c r="K38" s="13"/>
      <c r="L38" s="13"/>
      <c r="M38" s="13"/>
    </row>
    <row r="39" spans="1:13" s="10" customFormat="1" ht="30.75" customHeight="1" x14ac:dyDescent="0.2">
      <c r="A39" s="76" t="s">
        <v>187</v>
      </c>
      <c r="B39" s="415" t="s">
        <v>155</v>
      </c>
      <c r="C39" s="416"/>
      <c r="D39" s="34"/>
      <c r="E39" s="73">
        <f>SUM(b.1:b.20!E39)</f>
        <v>0</v>
      </c>
      <c r="F39" s="48">
        <f>SUM(b.1:b.20!F39)</f>
        <v>0</v>
      </c>
      <c r="H39" s="33"/>
      <c r="I39" s="33"/>
      <c r="J39" s="13"/>
      <c r="K39" s="13"/>
      <c r="L39" s="13"/>
      <c r="M39" s="13"/>
    </row>
    <row r="40" spans="1:13" s="10" customFormat="1" ht="30.75" customHeight="1" x14ac:dyDescent="0.2">
      <c r="A40" s="76" t="s">
        <v>188</v>
      </c>
      <c r="B40" s="415" t="s">
        <v>157</v>
      </c>
      <c r="C40" s="416"/>
      <c r="D40" s="34"/>
      <c r="E40" s="73">
        <f>SUM(b.1:b.20!E40)</f>
        <v>0</v>
      </c>
      <c r="F40" s="48">
        <f>SUM(b.1:b.20!F40)</f>
        <v>0</v>
      </c>
      <c r="H40" s="33"/>
      <c r="I40" s="33"/>
      <c r="J40" s="13"/>
      <c r="K40" s="13"/>
      <c r="L40" s="13"/>
      <c r="M40" s="13"/>
    </row>
    <row r="41" spans="1:13" s="10" customFormat="1" ht="30.75" customHeight="1" x14ac:dyDescent="0.2">
      <c r="A41" s="76" t="s">
        <v>189</v>
      </c>
      <c r="B41" s="415" t="s">
        <v>158</v>
      </c>
      <c r="C41" s="416"/>
      <c r="D41" s="34"/>
      <c r="E41" s="73">
        <f>SUM(b.1:b.20!E41)</f>
        <v>0</v>
      </c>
      <c r="F41" s="48">
        <f>SUM(b.1:b.20!F41)</f>
        <v>0</v>
      </c>
      <c r="H41" s="33"/>
      <c r="I41" s="33"/>
      <c r="J41" s="13"/>
      <c r="K41" s="13"/>
      <c r="L41" s="13"/>
      <c r="M41" s="13"/>
    </row>
    <row r="42" spans="1:13" s="10" customFormat="1" ht="30.75" customHeight="1" x14ac:dyDescent="0.2">
      <c r="A42" s="76" t="s">
        <v>190</v>
      </c>
      <c r="B42" s="425" t="s">
        <v>159</v>
      </c>
      <c r="C42" s="416"/>
      <c r="D42" s="34"/>
      <c r="E42" s="73">
        <f>SUM(b.1:b.20!E42)</f>
        <v>0</v>
      </c>
      <c r="F42" s="48">
        <f>SUM(b.1:b.20!F42)</f>
        <v>0</v>
      </c>
      <c r="H42" s="33"/>
      <c r="I42" s="33"/>
      <c r="J42" s="13"/>
      <c r="K42" s="13"/>
      <c r="L42" s="13"/>
      <c r="M42" s="13"/>
    </row>
    <row r="43" spans="1:13" s="10" customFormat="1" ht="30.75" customHeight="1" x14ac:dyDescent="0.2">
      <c r="A43" s="76" t="s">
        <v>191</v>
      </c>
      <c r="B43" s="415" t="s">
        <v>66</v>
      </c>
      <c r="C43" s="416"/>
      <c r="D43" s="34"/>
      <c r="E43" s="73">
        <f>SUM(b.1:b.20!E43)</f>
        <v>0</v>
      </c>
      <c r="F43" s="48">
        <f>SUM(b.1:b.20!F43)</f>
        <v>0</v>
      </c>
      <c r="H43" s="33"/>
      <c r="I43" s="33"/>
      <c r="J43" s="13"/>
      <c r="K43" s="13"/>
      <c r="L43" s="13"/>
      <c r="M43" s="13"/>
    </row>
    <row r="44" spans="1:13" s="9" customFormat="1" ht="31.5" customHeight="1" x14ac:dyDescent="0.25">
      <c r="A44" s="30">
        <v>2</v>
      </c>
      <c r="B44" s="423" t="s">
        <v>140</v>
      </c>
      <c r="C44" s="424"/>
      <c r="D44" s="48">
        <f>SUM(b.1:b.20!D44)</f>
        <v>0</v>
      </c>
      <c r="E44" s="48">
        <f>SUM(b.1:b.20!E44)</f>
        <v>0</v>
      </c>
      <c r="F44" s="48">
        <f>SUM(b.1:b.20!F44)</f>
        <v>0</v>
      </c>
      <c r="H44" s="33"/>
      <c r="I44" s="33"/>
      <c r="J44" s="13"/>
      <c r="K44" s="13"/>
      <c r="L44" s="13"/>
      <c r="M44" s="13"/>
    </row>
    <row r="45" spans="1:13" s="10" customFormat="1" ht="22.5" hidden="1" customHeight="1" x14ac:dyDescent="0.2">
      <c r="A45" s="31"/>
      <c r="B45" s="415" t="s">
        <v>12</v>
      </c>
      <c r="C45" s="416"/>
      <c r="D45" s="73">
        <f>SUM(b.1:b.20!D46)</f>
        <v>0</v>
      </c>
      <c r="E45" s="73">
        <f>SUM(b.1:b.20!E46)</f>
        <v>0</v>
      </c>
      <c r="F45" s="48">
        <f>SUM(b.1:b.20!F46)</f>
        <v>0</v>
      </c>
      <c r="H45" s="33"/>
      <c r="I45" s="33"/>
      <c r="J45" s="13"/>
      <c r="K45" s="13"/>
      <c r="L45" s="13"/>
      <c r="M45" s="13"/>
    </row>
    <row r="46" spans="1:13" s="10" customFormat="1" ht="22.5" hidden="1" customHeight="1" x14ac:dyDescent="0.2">
      <c r="A46" s="31"/>
      <c r="B46" s="428" t="s">
        <v>126</v>
      </c>
      <c r="C46" s="429"/>
      <c r="D46" s="73">
        <f>SUM(b.1:b.20!D47)</f>
        <v>0</v>
      </c>
      <c r="E46" s="73">
        <f>SUM(b.1:b.20!E47)</f>
        <v>0</v>
      </c>
      <c r="F46" s="48">
        <f>SUM(b.1:b.20!F47)</f>
        <v>0</v>
      </c>
      <c r="H46" s="33"/>
      <c r="I46" s="33"/>
      <c r="J46" s="13"/>
      <c r="K46" s="13"/>
      <c r="L46" s="13"/>
      <c r="M46" s="13"/>
    </row>
    <row r="47" spans="1:13" s="10" customFormat="1" ht="22.5" hidden="1" customHeight="1" x14ac:dyDescent="0.2">
      <c r="A47" s="31" t="s">
        <v>11</v>
      </c>
      <c r="B47" s="428" t="s">
        <v>14</v>
      </c>
      <c r="C47" s="429"/>
      <c r="D47" s="73"/>
      <c r="E47" s="73"/>
      <c r="F47" s="48">
        <f t="shared" ref="F47:F49" si="0">SUM(D47:E47)</f>
        <v>0</v>
      </c>
      <c r="H47" s="33"/>
      <c r="I47" s="33"/>
      <c r="J47" s="13"/>
      <c r="K47" s="13"/>
      <c r="L47" s="13"/>
      <c r="M47" s="13"/>
    </row>
    <row r="48" spans="1:13" s="10" customFormat="1" ht="22.5" hidden="1" customHeight="1" x14ac:dyDescent="0.2">
      <c r="A48" s="31" t="s">
        <v>13</v>
      </c>
      <c r="B48" s="428" t="s">
        <v>14</v>
      </c>
      <c r="C48" s="429"/>
      <c r="D48" s="73"/>
      <c r="E48" s="73"/>
      <c r="F48" s="48">
        <f t="shared" si="0"/>
        <v>0</v>
      </c>
      <c r="H48" s="33"/>
      <c r="I48" s="33"/>
      <c r="J48" s="13"/>
      <c r="K48" s="13"/>
      <c r="L48" s="13"/>
      <c r="M48" s="13"/>
    </row>
    <row r="49" spans="1:15" s="10" customFormat="1" ht="22.5" hidden="1" customHeight="1" x14ac:dyDescent="0.2">
      <c r="A49" s="31" t="s">
        <v>15</v>
      </c>
      <c r="B49" s="428" t="s">
        <v>14</v>
      </c>
      <c r="C49" s="429"/>
      <c r="D49" s="73"/>
      <c r="E49" s="73"/>
      <c r="F49" s="48">
        <f t="shared" si="0"/>
        <v>0</v>
      </c>
      <c r="H49" s="33"/>
      <c r="I49" s="33"/>
      <c r="J49" s="13"/>
      <c r="K49" s="13"/>
      <c r="L49" s="13"/>
      <c r="M49" s="13"/>
    </row>
    <row r="50" spans="1:15" s="9" customFormat="1" ht="23.25" customHeight="1" x14ac:dyDescent="0.25">
      <c r="A50" s="30">
        <v>3</v>
      </c>
      <c r="B50" s="427" t="s">
        <v>16</v>
      </c>
      <c r="C50" s="427"/>
      <c r="D50" s="48">
        <f>SUM(b.1:b.20!D50)</f>
        <v>0</v>
      </c>
      <c r="E50" s="48">
        <f>SUM(b.1:b.20!E50)</f>
        <v>0</v>
      </c>
      <c r="F50" s="48">
        <f>SUM(b.1:b.20!F50)</f>
        <v>0</v>
      </c>
      <c r="H50" s="33"/>
      <c r="I50" s="33"/>
      <c r="J50" s="13"/>
      <c r="K50" s="13"/>
      <c r="L50" s="13"/>
      <c r="M50" s="13"/>
    </row>
    <row r="51" spans="1:15" s="9" customFormat="1" ht="23.25" hidden="1" customHeight="1" x14ac:dyDescent="0.25">
      <c r="A51" s="30">
        <v>4</v>
      </c>
      <c r="B51" s="423" t="s">
        <v>127</v>
      </c>
      <c r="C51" s="435"/>
      <c r="D51" s="435"/>
      <c r="E51" s="424"/>
      <c r="F51" s="74"/>
      <c r="H51" s="33"/>
      <c r="I51" s="33"/>
      <c r="J51" s="13"/>
      <c r="K51" s="13"/>
      <c r="L51" s="13"/>
      <c r="M51" s="13"/>
    </row>
    <row r="52" spans="1:15" s="9" customFormat="1" ht="23.25" hidden="1" customHeight="1" x14ac:dyDescent="0.25">
      <c r="A52" s="30">
        <v>5</v>
      </c>
      <c r="B52" s="423" t="s">
        <v>143</v>
      </c>
      <c r="C52" s="435"/>
      <c r="D52" s="435"/>
      <c r="E52" s="424"/>
      <c r="F52" s="48">
        <f>F31-F51</f>
        <v>0</v>
      </c>
      <c r="H52" s="33"/>
      <c r="I52" s="33"/>
      <c r="J52" s="13"/>
      <c r="K52" s="13"/>
      <c r="L52" s="13"/>
      <c r="M52" s="13"/>
    </row>
    <row r="53" spans="1:15" s="9" customFormat="1" ht="23.25" hidden="1" customHeight="1" x14ac:dyDescent="0.25">
      <c r="A53" s="30">
        <v>6</v>
      </c>
      <c r="B53" s="423" t="s">
        <v>144</v>
      </c>
      <c r="C53" s="435"/>
      <c r="D53" s="435"/>
      <c r="E53" s="424"/>
      <c r="F53" s="51">
        <f>0.3+VLOOKUP(E17,J86:K88,2,FALSE)+VLOOKUP(E19,J91:K93,2,FALSE)+VLOOKUP(C9,B66:C82,2,FALSE)+VLOOKUP(C12,E61:F64,2,FALSE)+IF(E21="TAK",0.15,0)</f>
        <v>0.4</v>
      </c>
      <c r="H53" s="33"/>
      <c r="I53" s="33"/>
      <c r="J53" s="13"/>
      <c r="K53" s="13"/>
      <c r="L53" s="13"/>
      <c r="M53" s="13"/>
    </row>
    <row r="54" spans="1:15" s="9" customFormat="1" ht="23.25" customHeight="1" x14ac:dyDescent="0.25">
      <c r="A54" s="30">
        <v>4</v>
      </c>
      <c r="B54" s="427" t="s">
        <v>173</v>
      </c>
      <c r="C54" s="427"/>
      <c r="D54" s="427"/>
      <c r="E54" s="427"/>
      <c r="F54" s="49">
        <f>SUM(b.1:b.20!F54)</f>
        <v>0</v>
      </c>
      <c r="H54" s="33"/>
      <c r="I54" s="33"/>
      <c r="J54" s="13"/>
      <c r="K54" s="13"/>
      <c r="L54" s="13"/>
      <c r="M54" s="13"/>
    </row>
    <row r="55" spans="1:15" x14ac:dyDescent="0.25">
      <c r="A55" s="11"/>
    </row>
    <row r="56" spans="1:15" s="6" customFormat="1" ht="61.5" hidden="1" customHeight="1" x14ac:dyDescent="0.25">
      <c r="A56" s="436" t="s">
        <v>145</v>
      </c>
      <c r="B56" s="436"/>
      <c r="C56" s="436"/>
      <c r="D56" s="436"/>
      <c r="E56" s="436"/>
      <c r="F56" s="436"/>
      <c r="M56" s="32"/>
      <c r="N56" s="32"/>
    </row>
    <row r="57" spans="1:15" s="6" customFormat="1" ht="27.75" hidden="1" customHeight="1" x14ac:dyDescent="0.25">
      <c r="A57" s="436" t="s">
        <v>153</v>
      </c>
      <c r="B57" s="436"/>
      <c r="C57" s="436"/>
      <c r="D57" s="436"/>
      <c r="E57" s="436"/>
      <c r="F57" s="436"/>
    </row>
    <row r="58" spans="1:15" s="6" customFormat="1" ht="59.25" hidden="1" customHeight="1" x14ac:dyDescent="0.25">
      <c r="A58" s="430" t="s">
        <v>167</v>
      </c>
      <c r="B58" s="430"/>
      <c r="C58" s="430"/>
      <c r="D58" s="430"/>
      <c r="E58" s="430"/>
      <c r="F58" s="430"/>
      <c r="G58" s="75"/>
      <c r="H58" s="75"/>
    </row>
    <row r="59" spans="1:15" s="6" customFormat="1" ht="176.25" hidden="1" customHeight="1" x14ac:dyDescent="0.25">
      <c r="A59" s="431"/>
      <c r="B59" s="432"/>
      <c r="C59" s="432"/>
      <c r="D59" s="432"/>
      <c r="E59" s="432"/>
      <c r="F59" s="433"/>
    </row>
    <row r="60" spans="1:15" ht="15" hidden="1" customHeight="1" x14ac:dyDescent="0.25">
      <c r="A60" s="434"/>
      <c r="B60" s="434"/>
      <c r="C60" s="434"/>
      <c r="D60" s="434"/>
      <c r="E60" s="434"/>
      <c r="F60" s="434"/>
      <c r="K60" s="23" t="s">
        <v>33</v>
      </c>
      <c r="L60" s="23" t="s">
        <v>69</v>
      </c>
      <c r="M60" s="23" t="s">
        <v>35</v>
      </c>
      <c r="N60" s="23" t="s">
        <v>74</v>
      </c>
      <c r="O60" s="22"/>
    </row>
    <row r="61" spans="1:15" s="18" customFormat="1" ht="24" hidden="1" customHeight="1" x14ac:dyDescent="0.25">
      <c r="A61" s="17"/>
      <c r="B61" s="3"/>
      <c r="C61" s="3"/>
      <c r="D61" s="3"/>
      <c r="E61" s="35" t="s">
        <v>33</v>
      </c>
      <c r="F61" s="58">
        <v>0</v>
      </c>
      <c r="I61" s="20" t="s">
        <v>46</v>
      </c>
      <c r="J61" s="37" t="s">
        <v>39</v>
      </c>
      <c r="K61" s="24">
        <v>0.4</v>
      </c>
      <c r="L61" s="24">
        <v>0.5</v>
      </c>
      <c r="M61" s="25">
        <v>0.6</v>
      </c>
      <c r="N61" s="25">
        <v>0.6</v>
      </c>
    </row>
    <row r="62" spans="1:15" s="18" customFormat="1" ht="24" hidden="1" customHeight="1" x14ac:dyDescent="0.25">
      <c r="A62" s="17"/>
      <c r="B62" s="3"/>
      <c r="C62" s="3"/>
      <c r="D62" s="3"/>
      <c r="E62" s="35" t="s">
        <v>34</v>
      </c>
      <c r="F62" s="58">
        <v>0.1</v>
      </c>
      <c r="H62" s="52"/>
      <c r="I62" s="20" t="s">
        <v>47</v>
      </c>
      <c r="J62" s="37" t="s">
        <v>40</v>
      </c>
      <c r="K62" s="24">
        <v>0.4</v>
      </c>
      <c r="L62" s="24">
        <v>0.5</v>
      </c>
      <c r="M62" s="25">
        <v>0.6</v>
      </c>
      <c r="N62" s="25">
        <v>0.6</v>
      </c>
    </row>
    <row r="63" spans="1:15" s="18" customFormat="1" ht="36" hidden="1" customHeight="1" x14ac:dyDescent="0.25">
      <c r="A63" s="17"/>
      <c r="B63" s="3"/>
      <c r="C63" s="3"/>
      <c r="D63" s="3"/>
      <c r="E63" s="35" t="s">
        <v>35</v>
      </c>
      <c r="F63" s="58">
        <v>0.2</v>
      </c>
      <c r="H63" s="20"/>
      <c r="I63" s="20" t="s">
        <v>48</v>
      </c>
      <c r="J63" s="38" t="s">
        <v>57</v>
      </c>
      <c r="K63" s="26">
        <v>0.1</v>
      </c>
      <c r="L63" s="26">
        <v>0.15</v>
      </c>
      <c r="M63" s="26">
        <v>0.2</v>
      </c>
      <c r="N63" s="26">
        <v>0.2</v>
      </c>
    </row>
    <row r="64" spans="1:15" s="18" customFormat="1" ht="36" hidden="1" customHeight="1" x14ac:dyDescent="0.25">
      <c r="A64" s="17"/>
      <c r="B64" s="3"/>
      <c r="C64" s="3"/>
      <c r="D64" s="3"/>
      <c r="E64" s="35" t="s">
        <v>74</v>
      </c>
      <c r="F64" s="58">
        <v>0.2</v>
      </c>
      <c r="H64" s="20"/>
      <c r="I64" s="20" t="s">
        <v>48</v>
      </c>
      <c r="J64" s="38" t="s">
        <v>70</v>
      </c>
      <c r="K64" s="26">
        <v>0.05</v>
      </c>
      <c r="L64" s="26">
        <v>0.1</v>
      </c>
      <c r="M64" s="26">
        <v>0.15</v>
      </c>
      <c r="N64" s="26">
        <v>0.15</v>
      </c>
    </row>
    <row r="65" spans="1:14" s="18" customFormat="1" ht="15" hidden="1" customHeight="1" x14ac:dyDescent="0.3">
      <c r="A65" s="17"/>
      <c r="B65" s="41" t="s">
        <v>75</v>
      </c>
      <c r="C65"/>
      <c r="E65" s="45" t="s">
        <v>78</v>
      </c>
      <c r="F65"/>
      <c r="H65" s="20"/>
      <c r="I65" s="20" t="s">
        <v>49</v>
      </c>
      <c r="J65" s="37" t="s">
        <v>60</v>
      </c>
      <c r="K65" s="24">
        <v>0.3</v>
      </c>
      <c r="L65" s="24">
        <v>0.4</v>
      </c>
      <c r="M65" s="25">
        <v>0.5</v>
      </c>
      <c r="N65" s="25">
        <v>0.5</v>
      </c>
    </row>
    <row r="66" spans="1:14" s="18" customFormat="1" ht="24" hidden="1" customHeight="1" x14ac:dyDescent="0.3">
      <c r="A66" s="17"/>
      <c r="B66" s="42" t="s">
        <v>18</v>
      </c>
      <c r="C66" s="43">
        <v>0.05</v>
      </c>
      <c r="E66" s="46" t="s">
        <v>79</v>
      </c>
      <c r="F66" s="44">
        <v>0</v>
      </c>
      <c r="H66" s="20"/>
      <c r="I66" s="20" t="s">
        <v>53</v>
      </c>
      <c r="J66" s="37" t="s">
        <v>68</v>
      </c>
      <c r="K66" s="24">
        <v>0.45</v>
      </c>
      <c r="L66" s="24">
        <v>0.55000000000000004</v>
      </c>
      <c r="M66" s="25">
        <v>0.65</v>
      </c>
      <c r="N66" s="25">
        <v>0.65</v>
      </c>
    </row>
    <row r="67" spans="1:14" s="18" customFormat="1" ht="24" hidden="1" customHeight="1" x14ac:dyDescent="0.3">
      <c r="A67" s="17"/>
      <c r="B67" s="42" t="s">
        <v>19</v>
      </c>
      <c r="C67" s="43">
        <v>0.15</v>
      </c>
      <c r="E67" s="47" t="s">
        <v>80</v>
      </c>
      <c r="F67" s="43">
        <v>0.05</v>
      </c>
      <c r="H67" s="20"/>
      <c r="I67" s="20" t="s">
        <v>54</v>
      </c>
      <c r="J67" s="37" t="s">
        <v>63</v>
      </c>
      <c r="K67" s="24">
        <v>0.35</v>
      </c>
      <c r="L67" s="24">
        <v>0.45</v>
      </c>
      <c r="M67" s="25">
        <v>0.55000000000000004</v>
      </c>
      <c r="N67" s="25">
        <v>0.55000000000000004</v>
      </c>
    </row>
    <row r="68" spans="1:14" s="18" customFormat="1" ht="15" hidden="1" customHeight="1" x14ac:dyDescent="0.3">
      <c r="A68" s="17"/>
      <c r="B68" s="42" t="s">
        <v>20</v>
      </c>
      <c r="C68" s="43">
        <v>0.15</v>
      </c>
      <c r="E68" s="47" t="s">
        <v>81</v>
      </c>
      <c r="F68" s="43">
        <v>0.05</v>
      </c>
      <c r="I68" s="20" t="s">
        <v>51</v>
      </c>
      <c r="J68" s="37" t="s">
        <v>125</v>
      </c>
      <c r="K68" s="24">
        <v>0.45</v>
      </c>
      <c r="L68" s="24">
        <v>0.55000000000000004</v>
      </c>
      <c r="M68" s="25">
        <v>0.65</v>
      </c>
      <c r="N68" s="25">
        <v>0.65</v>
      </c>
    </row>
    <row r="69" spans="1:14" s="18" customFormat="1" ht="15" hidden="1" customHeight="1" x14ac:dyDescent="0.3">
      <c r="A69" s="17"/>
      <c r="B69" s="42" t="s">
        <v>21</v>
      </c>
      <c r="C69" s="43">
        <v>0.15</v>
      </c>
      <c r="E69" s="47" t="s">
        <v>82</v>
      </c>
      <c r="F69" s="43">
        <v>0.05</v>
      </c>
    </row>
    <row r="70" spans="1:14" s="18" customFormat="1" ht="15" hidden="1" customHeight="1" x14ac:dyDescent="0.3">
      <c r="A70" s="17"/>
      <c r="B70" s="42" t="s">
        <v>22</v>
      </c>
      <c r="C70" s="43">
        <v>0.15</v>
      </c>
      <c r="E70" s="47" t="s">
        <v>83</v>
      </c>
      <c r="F70" s="43">
        <v>0.05</v>
      </c>
      <c r="L70" s="3"/>
    </row>
    <row r="71" spans="1:14" s="18" customFormat="1" ht="15" hidden="1" customHeight="1" x14ac:dyDescent="0.3">
      <c r="A71" s="17"/>
      <c r="B71" s="42" t="s">
        <v>23</v>
      </c>
      <c r="C71" s="43">
        <v>0.15</v>
      </c>
      <c r="E71" s="47" t="s">
        <v>84</v>
      </c>
      <c r="F71" s="43">
        <v>0.05</v>
      </c>
    </row>
    <row r="72" spans="1:14" s="18" customFormat="1" ht="15" hidden="1" customHeight="1" x14ac:dyDescent="0.3">
      <c r="A72" s="17"/>
      <c r="B72" s="42" t="s">
        <v>76</v>
      </c>
      <c r="C72" s="43">
        <v>0.15</v>
      </c>
      <c r="E72" s="47" t="s">
        <v>85</v>
      </c>
      <c r="F72" s="43">
        <v>0.05</v>
      </c>
    </row>
    <row r="73" spans="1:14" s="18" customFormat="1" ht="15" hidden="1" customHeight="1" x14ac:dyDescent="0.3">
      <c r="A73" s="17"/>
      <c r="B73" s="42" t="s">
        <v>77</v>
      </c>
      <c r="C73" s="44">
        <f>VLOOKUP(C10,E66:F93,2,FALSE)</f>
        <v>0</v>
      </c>
      <c r="E73" s="47" t="s">
        <v>86</v>
      </c>
      <c r="F73" s="43">
        <v>0.05</v>
      </c>
      <c r="H73" s="20"/>
      <c r="I73" s="20" t="s">
        <v>50</v>
      </c>
      <c r="J73" s="35" t="s">
        <v>61</v>
      </c>
      <c r="K73" s="36">
        <v>0.45</v>
      </c>
      <c r="L73" s="5" t="s">
        <v>45</v>
      </c>
    </row>
    <row r="74" spans="1:14" s="18" customFormat="1" ht="30" hidden="1" customHeight="1" x14ac:dyDescent="0.3">
      <c r="A74" s="17"/>
      <c r="B74" s="42" t="s">
        <v>24</v>
      </c>
      <c r="C74" s="43">
        <v>0.15</v>
      </c>
      <c r="E74" s="47" t="s">
        <v>87</v>
      </c>
      <c r="F74" s="43">
        <v>0.05</v>
      </c>
      <c r="H74" s="20"/>
      <c r="I74" s="20" t="s">
        <v>51</v>
      </c>
      <c r="J74" s="35" t="s">
        <v>62</v>
      </c>
      <c r="K74" s="36">
        <v>0.3</v>
      </c>
      <c r="L74" s="5" t="s">
        <v>45</v>
      </c>
    </row>
    <row r="75" spans="1:14" s="18" customFormat="1" ht="45" hidden="1" customHeight="1" x14ac:dyDescent="0.3">
      <c r="A75" s="17"/>
      <c r="B75" s="42" t="s">
        <v>25</v>
      </c>
      <c r="C75" s="43">
        <v>0.15</v>
      </c>
      <c r="E75" s="47" t="s">
        <v>88</v>
      </c>
      <c r="F75" s="43">
        <v>0.05</v>
      </c>
      <c r="H75" s="20"/>
      <c r="I75" s="20" t="s">
        <v>52</v>
      </c>
      <c r="J75" s="35" t="s">
        <v>41</v>
      </c>
      <c r="K75" s="36" t="s">
        <v>58</v>
      </c>
    </row>
    <row r="76" spans="1:14" s="18" customFormat="1" ht="30" hidden="1" customHeight="1" x14ac:dyDescent="0.3">
      <c r="A76" s="17"/>
      <c r="B76" s="42" t="s">
        <v>26</v>
      </c>
      <c r="C76" s="43">
        <v>0.15</v>
      </c>
      <c r="E76" s="47" t="s">
        <v>89</v>
      </c>
      <c r="F76" s="43">
        <v>0.05</v>
      </c>
      <c r="H76" s="20"/>
      <c r="I76" s="20" t="s">
        <v>53</v>
      </c>
      <c r="J76" s="35" t="s">
        <v>42</v>
      </c>
      <c r="K76" s="36" t="s">
        <v>58</v>
      </c>
    </row>
    <row r="77" spans="1:14" ht="15" hidden="1" customHeight="1" x14ac:dyDescent="0.3">
      <c r="B77" s="42" t="s">
        <v>27</v>
      </c>
      <c r="C77" s="43">
        <v>0.15</v>
      </c>
      <c r="E77" s="47" t="s">
        <v>90</v>
      </c>
      <c r="F77" s="43">
        <v>0.05</v>
      </c>
      <c r="H77" s="20"/>
      <c r="I77" s="20" t="s">
        <v>55</v>
      </c>
      <c r="J77" s="35" t="s">
        <v>43</v>
      </c>
      <c r="K77" s="36" t="s">
        <v>58</v>
      </c>
      <c r="L77" s="3"/>
    </row>
    <row r="78" spans="1:14" ht="15" hidden="1" customHeight="1" x14ac:dyDescent="0.3">
      <c r="B78" s="42" t="s">
        <v>28</v>
      </c>
      <c r="C78" s="43">
        <v>0.15</v>
      </c>
      <c r="E78" s="47" t="s">
        <v>91</v>
      </c>
      <c r="F78" s="43">
        <v>0.05</v>
      </c>
      <c r="H78" s="20"/>
      <c r="I78" s="20" t="s">
        <v>56</v>
      </c>
      <c r="J78" s="35" t="s">
        <v>44</v>
      </c>
      <c r="K78" s="36" t="s">
        <v>58</v>
      </c>
      <c r="L78" s="19" t="s">
        <v>59</v>
      </c>
    </row>
    <row r="79" spans="1:14" ht="14.4" hidden="1" x14ac:dyDescent="0.3">
      <c r="B79" s="42" t="s">
        <v>29</v>
      </c>
      <c r="C79" s="43">
        <v>0.15</v>
      </c>
      <c r="E79" s="47" t="s">
        <v>92</v>
      </c>
      <c r="F79" s="43">
        <v>0.05</v>
      </c>
    </row>
    <row r="80" spans="1:14" ht="14.4" hidden="1" x14ac:dyDescent="0.3">
      <c r="B80" s="42" t="s">
        <v>30</v>
      </c>
      <c r="C80" s="43">
        <v>0.15</v>
      </c>
      <c r="E80" s="47" t="s">
        <v>93</v>
      </c>
      <c r="F80" s="43">
        <v>0.05</v>
      </c>
    </row>
    <row r="81" spans="1:12" ht="35.4" hidden="1" x14ac:dyDescent="0.3">
      <c r="B81" s="42" t="s">
        <v>31</v>
      </c>
      <c r="C81" s="43">
        <v>0.05</v>
      </c>
      <c r="E81" s="47" t="s">
        <v>94</v>
      </c>
      <c r="F81" s="43">
        <v>0.05</v>
      </c>
      <c r="J81" s="35" t="s">
        <v>128</v>
      </c>
      <c r="K81" s="54" t="e">
        <f>INDEX(K61:N68,MATCH(C14,J61:J68,0),MATCH(C12,K60:N60,0))+VLOOKUP(C9,B66:C82,2,FALSE)</f>
        <v>#N/A</v>
      </c>
      <c r="L81" s="53" t="s">
        <v>130</v>
      </c>
    </row>
    <row r="82" spans="1:12" ht="46.8" hidden="1" x14ac:dyDescent="0.3">
      <c r="B82" s="42" t="s">
        <v>32</v>
      </c>
      <c r="C82" s="43">
        <v>0.15</v>
      </c>
      <c r="E82" s="47" t="s">
        <v>95</v>
      </c>
      <c r="F82" s="43">
        <v>0.05</v>
      </c>
      <c r="J82" s="35" t="s">
        <v>129</v>
      </c>
      <c r="K82" s="54" t="e">
        <f>+K81/2</f>
        <v>#N/A</v>
      </c>
      <c r="L82" s="53" t="s">
        <v>131</v>
      </c>
    </row>
    <row r="83" spans="1:12" ht="14.4" hidden="1" x14ac:dyDescent="0.3">
      <c r="E83" s="47" t="s">
        <v>96</v>
      </c>
      <c r="F83" s="43">
        <v>0.05</v>
      </c>
    </row>
    <row r="84" spans="1:12" ht="14.4" hidden="1" x14ac:dyDescent="0.3">
      <c r="E84" s="47" t="s">
        <v>97</v>
      </c>
      <c r="F84" s="43">
        <v>0.05</v>
      </c>
    </row>
    <row r="85" spans="1:12" ht="14.4" hidden="1" x14ac:dyDescent="0.3">
      <c r="E85" s="47" t="s">
        <v>98</v>
      </c>
      <c r="F85" s="43">
        <v>0.05</v>
      </c>
      <c r="J85" s="6" t="s">
        <v>136</v>
      </c>
    </row>
    <row r="86" spans="1:12" ht="15" hidden="1" customHeight="1" x14ac:dyDescent="0.3">
      <c r="E86" s="47" t="s">
        <v>99</v>
      </c>
      <c r="F86" s="43">
        <v>0.05</v>
      </c>
      <c r="J86" s="55" t="s">
        <v>137</v>
      </c>
      <c r="K86" s="56">
        <v>-0.05</v>
      </c>
    </row>
    <row r="87" spans="1:12" ht="14.4" hidden="1" x14ac:dyDescent="0.3">
      <c r="E87" s="47" t="s">
        <v>100</v>
      </c>
      <c r="F87" s="43">
        <v>0.05</v>
      </c>
      <c r="J87" s="55" t="s">
        <v>138</v>
      </c>
      <c r="K87" s="56">
        <v>0</v>
      </c>
    </row>
    <row r="88" spans="1:12" ht="14.4" hidden="1" x14ac:dyDescent="0.3">
      <c r="E88" s="47" t="s">
        <v>101</v>
      </c>
      <c r="F88" s="43">
        <v>0.05</v>
      </c>
      <c r="J88" s="55" t="s">
        <v>146</v>
      </c>
      <c r="K88" s="56">
        <v>0</v>
      </c>
    </row>
    <row r="89" spans="1:12" ht="14.4" hidden="1" x14ac:dyDescent="0.3">
      <c r="A89"/>
      <c r="B89"/>
      <c r="C89"/>
      <c r="E89" s="47" t="s">
        <v>102</v>
      </c>
      <c r="F89" s="43">
        <v>0.05</v>
      </c>
    </row>
    <row r="90" spans="1:12" ht="14.4" hidden="1" x14ac:dyDescent="0.3">
      <c r="A90"/>
      <c r="B90"/>
      <c r="C90"/>
      <c r="E90" s="47" t="s">
        <v>103</v>
      </c>
      <c r="F90" s="43">
        <v>0.05</v>
      </c>
      <c r="J90" t="s">
        <v>139</v>
      </c>
    </row>
    <row r="91" spans="1:12" ht="17.25" hidden="1" customHeight="1" x14ac:dyDescent="0.3">
      <c r="A91"/>
      <c r="B91"/>
      <c r="C91"/>
      <c r="E91" s="47" t="s">
        <v>104</v>
      </c>
      <c r="F91" s="43">
        <v>0.05</v>
      </c>
      <c r="J91" s="55" t="s">
        <v>137</v>
      </c>
      <c r="K91" s="56">
        <v>-0.1</v>
      </c>
    </row>
    <row r="92" spans="1:12" ht="14.4" hidden="1" x14ac:dyDescent="0.3">
      <c r="A92"/>
      <c r="B92"/>
      <c r="C92"/>
      <c r="E92" s="47" t="s">
        <v>105</v>
      </c>
      <c r="F92" s="43">
        <v>0.05</v>
      </c>
      <c r="J92" s="55" t="s">
        <v>138</v>
      </c>
      <c r="K92" s="56">
        <v>0</v>
      </c>
    </row>
    <row r="93" spans="1:12" ht="14.4" hidden="1" x14ac:dyDescent="0.3">
      <c r="A93"/>
      <c r="B93"/>
      <c r="C93"/>
      <c r="E93" s="47" t="s">
        <v>106</v>
      </c>
      <c r="F93" s="43">
        <v>0</v>
      </c>
      <c r="J93" s="55" t="s">
        <v>146</v>
      </c>
      <c r="K93" s="56">
        <v>0</v>
      </c>
    </row>
    <row r="94" spans="1:12" hidden="1" x14ac:dyDescent="0.25">
      <c r="A94"/>
      <c r="B94"/>
      <c r="C94"/>
    </row>
    <row r="95" spans="1:12" hidden="1" x14ac:dyDescent="0.25">
      <c r="A95"/>
      <c r="B95"/>
      <c r="C95"/>
      <c r="J95" s="61" t="s">
        <v>149</v>
      </c>
      <c r="K95" s="60"/>
    </row>
    <row r="96" spans="1:12" hidden="1" x14ac:dyDescent="0.25">
      <c r="A96"/>
      <c r="B96"/>
      <c r="C96"/>
      <c r="J96" s="62" t="s">
        <v>137</v>
      </c>
      <c r="K96" s="60"/>
    </row>
    <row r="97" spans="1:11" hidden="1" x14ac:dyDescent="0.25">
      <c r="A97"/>
      <c r="B97"/>
      <c r="C97"/>
      <c r="J97" s="62" t="s">
        <v>138</v>
      </c>
    </row>
    <row r="98" spans="1:11" hidden="1" x14ac:dyDescent="0.25">
      <c r="A98"/>
      <c r="B98"/>
      <c r="C98"/>
      <c r="J98" s="62" t="s">
        <v>146</v>
      </c>
    </row>
    <row r="99" spans="1:11" hidden="1" x14ac:dyDescent="0.25">
      <c r="A99"/>
      <c r="B99"/>
      <c r="C99"/>
      <c r="K99" s="66"/>
    </row>
    <row r="100" spans="1:11" hidden="1" x14ac:dyDescent="0.25">
      <c r="A100"/>
      <c r="B100"/>
      <c r="C100"/>
      <c r="J100" s="61" t="s">
        <v>147</v>
      </c>
      <c r="K100" s="60"/>
    </row>
    <row r="101" spans="1:11" hidden="1" x14ac:dyDescent="0.25">
      <c r="A101"/>
      <c r="B101"/>
      <c r="C101"/>
      <c r="J101" s="62" t="s">
        <v>137</v>
      </c>
      <c r="K101" s="60"/>
    </row>
    <row r="102" spans="1:11" hidden="1" x14ac:dyDescent="0.25">
      <c r="A102"/>
      <c r="B102"/>
      <c r="C102"/>
      <c r="J102" s="62" t="s">
        <v>138</v>
      </c>
    </row>
    <row r="103" spans="1:11" hidden="1" x14ac:dyDescent="0.25">
      <c r="A103"/>
      <c r="B103"/>
      <c r="C103"/>
      <c r="J103" s="62" t="s">
        <v>146</v>
      </c>
    </row>
    <row r="104" spans="1:11" hidden="1" x14ac:dyDescent="0.25">
      <c r="A104"/>
      <c r="B104"/>
      <c r="C104"/>
      <c r="J104" s="61"/>
      <c r="K104" s="60"/>
    </row>
    <row r="105" spans="1:11" hidden="1" x14ac:dyDescent="0.25">
      <c r="A105"/>
      <c r="B105"/>
      <c r="C105"/>
      <c r="J105" s="61" t="s">
        <v>148</v>
      </c>
      <c r="K105" s="60"/>
    </row>
    <row r="106" spans="1:11" hidden="1" x14ac:dyDescent="0.25">
      <c r="A106"/>
      <c r="B106"/>
      <c r="C106"/>
      <c r="J106" s="62" t="s">
        <v>137</v>
      </c>
      <c r="K106" s="60"/>
    </row>
    <row r="107" spans="1:11" hidden="1" x14ac:dyDescent="0.25">
      <c r="J107" s="62" t="s">
        <v>138</v>
      </c>
    </row>
    <row r="108" spans="1:11" hidden="1" x14ac:dyDescent="0.25">
      <c r="J108" s="62" t="s">
        <v>146</v>
      </c>
    </row>
    <row r="109" spans="1:11" hidden="1" x14ac:dyDescent="0.25"/>
    <row r="110" spans="1:11" hidden="1" x14ac:dyDescent="0.25">
      <c r="J110" s="61" t="s">
        <v>160</v>
      </c>
    </row>
    <row r="111" spans="1:11" hidden="1" x14ac:dyDescent="0.25">
      <c r="J111" s="62" t="s">
        <v>161</v>
      </c>
    </row>
    <row r="112" spans="1:11" hidden="1" x14ac:dyDescent="0.25">
      <c r="J112" s="62" t="s">
        <v>162</v>
      </c>
    </row>
  </sheetData>
  <mergeCells count="48">
    <mergeCell ref="A58:F58"/>
    <mergeCell ref="A59:F59"/>
    <mergeCell ref="A60:F60"/>
    <mergeCell ref="B51:E51"/>
    <mergeCell ref="B52:E52"/>
    <mergeCell ref="B53:E53"/>
    <mergeCell ref="B54:E54"/>
    <mergeCell ref="A56:F56"/>
    <mergeCell ref="A57:F57"/>
    <mergeCell ref="B50:C50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39:C39"/>
    <mergeCell ref="B19:D19"/>
    <mergeCell ref="F19:G19"/>
    <mergeCell ref="B21:D21"/>
    <mergeCell ref="B30:C30"/>
    <mergeCell ref="B31:C31"/>
    <mergeCell ref="B32:C32"/>
    <mergeCell ref="B33:C33"/>
    <mergeCell ref="B34:C34"/>
    <mergeCell ref="B35:C35"/>
    <mergeCell ref="B37:C37"/>
    <mergeCell ref="B38:C38"/>
    <mergeCell ref="B36:C36"/>
    <mergeCell ref="H7:M7"/>
    <mergeCell ref="H8:M8"/>
    <mergeCell ref="A9:B9"/>
    <mergeCell ref="C9:D9"/>
    <mergeCell ref="C10:D10"/>
    <mergeCell ref="A12:B12"/>
    <mergeCell ref="A14:B14"/>
    <mergeCell ref="C14:G14"/>
    <mergeCell ref="B17:D17"/>
    <mergeCell ref="A1:F1"/>
    <mergeCell ref="A3:B3"/>
    <mergeCell ref="C3:F3"/>
    <mergeCell ref="A5:B5"/>
    <mergeCell ref="C5:F5"/>
    <mergeCell ref="C7:F7"/>
  </mergeCells>
  <dataValidations count="11">
    <dataValidation type="list" allowBlank="1" showInputMessage="1" showErrorMessage="1" sqref="E21" xr:uid="{00000000-0002-0000-0800-000000000000}">
      <formula1>$J$96:$J$98</formula1>
    </dataValidation>
    <dataValidation type="list" allowBlank="1" showInputMessage="1" showErrorMessage="1" sqref="E17" xr:uid="{00000000-0002-0000-0800-000001000000}">
      <formula1>$J$86:$J$88</formula1>
    </dataValidation>
    <dataValidation type="list" allowBlank="1" showInputMessage="1" showErrorMessage="1" sqref="C15" xr:uid="{00000000-0002-0000-0800-000002000000}">
      <formula1>$J$111:$J$112</formula1>
    </dataValidation>
    <dataValidation type="list" allowBlank="1" showInputMessage="1" showErrorMessage="1" sqref="E20" xr:uid="{00000000-0002-0000-0800-000003000000}">
      <formula1>$J$91:$J$7790</formula1>
    </dataValidation>
    <dataValidation type="list" allowBlank="1" showInputMessage="1" showErrorMessage="1" sqref="E19" xr:uid="{00000000-0002-0000-0800-000004000000}">
      <formula1>$J$91:$J$93</formula1>
    </dataValidation>
    <dataValidation type="list" allowBlank="1" showInputMessage="1" showErrorMessage="1" sqref="E22:E25" xr:uid="{00000000-0002-0000-0800-000005000000}">
      <formula1>$J$96:$J$97</formula1>
    </dataValidation>
    <dataValidation type="list" allowBlank="1" showInputMessage="1" showErrorMessage="1" sqref="E18" xr:uid="{00000000-0002-0000-0800-000006000000}">
      <formula1>$J$86:$J$87</formula1>
    </dataValidation>
    <dataValidation type="list" allowBlank="1" showInputMessage="1" showErrorMessage="1" sqref="C16 C14 D14:D16 F14:G16 E14" xr:uid="{00000000-0002-0000-0800-000007000000}">
      <formula1>$J$61:$J$68</formula1>
    </dataValidation>
    <dataValidation type="list" allowBlank="1" showInputMessage="1" showErrorMessage="1" sqref="C10:D10" xr:uid="{00000000-0002-0000-0800-000008000000}">
      <formula1>$E$66:$E$93</formula1>
    </dataValidation>
    <dataValidation type="list" allowBlank="1" showInputMessage="1" showErrorMessage="1" sqref="C9:D9" xr:uid="{00000000-0002-0000-0800-000009000000}">
      <formula1>$B$66:$B$82</formula1>
    </dataValidation>
    <dataValidation type="list" allowBlank="1" showInputMessage="1" showErrorMessage="1" sqref="C12" xr:uid="{00000000-0002-0000-0800-00000A000000}">
      <formula1>$E$61:$E$64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30</vt:i4>
      </vt:variant>
      <vt:variant>
        <vt:lpstr>Nazwane zakresy</vt:lpstr>
      </vt:variant>
      <vt:variant>
        <vt:i4>24</vt:i4>
      </vt:variant>
    </vt:vector>
  </HeadingPairs>
  <TitlesOfParts>
    <vt:vector size="54" baseType="lpstr">
      <vt:lpstr>instrukcja</vt:lpstr>
      <vt:lpstr>wartość pomocy_EDB</vt:lpstr>
      <vt:lpstr>EE.1</vt:lpstr>
      <vt:lpstr>EE.2</vt:lpstr>
      <vt:lpstr>EE.3</vt:lpstr>
      <vt:lpstr>OZE</vt:lpstr>
      <vt:lpstr>sieć</vt:lpstr>
      <vt:lpstr>de minimis</vt:lpstr>
      <vt:lpstr>budynki_razem</vt:lpstr>
      <vt:lpstr>b.1</vt:lpstr>
      <vt:lpstr>b.2</vt:lpstr>
      <vt:lpstr>b.3</vt:lpstr>
      <vt:lpstr>b.4</vt:lpstr>
      <vt:lpstr>b.5</vt:lpstr>
      <vt:lpstr>b.6</vt:lpstr>
      <vt:lpstr>b.7</vt:lpstr>
      <vt:lpstr>b.8</vt:lpstr>
      <vt:lpstr>b.9</vt:lpstr>
      <vt:lpstr>b.10</vt:lpstr>
      <vt:lpstr>b.11</vt:lpstr>
      <vt:lpstr>b.12</vt:lpstr>
      <vt:lpstr>b.13</vt:lpstr>
      <vt:lpstr>b.14</vt:lpstr>
      <vt:lpstr>b.15</vt:lpstr>
      <vt:lpstr>b.16</vt:lpstr>
      <vt:lpstr>b.17</vt:lpstr>
      <vt:lpstr>b.18</vt:lpstr>
      <vt:lpstr>b.19</vt:lpstr>
      <vt:lpstr>b.20</vt:lpstr>
      <vt:lpstr>scenariusz alternatywny</vt:lpstr>
      <vt:lpstr>b.1!Obszar_wydruku</vt:lpstr>
      <vt:lpstr>b.10!Obszar_wydruku</vt:lpstr>
      <vt:lpstr>b.11!Obszar_wydruku</vt:lpstr>
      <vt:lpstr>b.12!Obszar_wydruku</vt:lpstr>
      <vt:lpstr>b.13!Obszar_wydruku</vt:lpstr>
      <vt:lpstr>b.14!Obszar_wydruku</vt:lpstr>
      <vt:lpstr>b.15!Obszar_wydruku</vt:lpstr>
      <vt:lpstr>b.16!Obszar_wydruku</vt:lpstr>
      <vt:lpstr>b.17!Obszar_wydruku</vt:lpstr>
      <vt:lpstr>b.18!Obszar_wydruku</vt:lpstr>
      <vt:lpstr>b.19!Obszar_wydruku</vt:lpstr>
      <vt:lpstr>b.2!Obszar_wydruku</vt:lpstr>
      <vt:lpstr>b.20!Obszar_wydruku</vt:lpstr>
      <vt:lpstr>b.3!Obszar_wydruku</vt:lpstr>
      <vt:lpstr>b.4!Obszar_wydruku</vt:lpstr>
      <vt:lpstr>b.5!Obszar_wydruku</vt:lpstr>
      <vt:lpstr>b.6!Obszar_wydruku</vt:lpstr>
      <vt:lpstr>b.7!Obszar_wydruku</vt:lpstr>
      <vt:lpstr>b.8!Obszar_wydruku</vt:lpstr>
      <vt:lpstr>b.9!Obszar_wydruku</vt:lpstr>
      <vt:lpstr>budynki_razem!Obszar_wydruku</vt:lpstr>
      <vt:lpstr>instrukcja!Obszar_wydruku</vt:lpstr>
      <vt:lpstr>'scenariusz alternatywny'!Obszar_wydruku</vt:lpstr>
      <vt:lpstr>ratt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</dc:creator>
  <cp:lastModifiedBy>Głowacka Małgorzata</cp:lastModifiedBy>
  <cp:lastPrinted>2024-08-19T15:07:16Z</cp:lastPrinted>
  <dcterms:created xsi:type="dcterms:W3CDTF">2016-07-17T21:43:52Z</dcterms:created>
  <dcterms:modified xsi:type="dcterms:W3CDTF">2024-11-29T10:18:49Z</dcterms:modified>
</cp:coreProperties>
</file>